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codeName="ThisWorkbook" defaultThemeVersion="124226"/>
  <mc:AlternateContent xmlns:mc="http://schemas.openxmlformats.org/markup-compatibility/2006">
    <mc:Choice Requires="x15">
      <x15ac:absPath xmlns:x15ac="http://schemas.microsoft.com/office/spreadsheetml/2010/11/ac" url="https://nswgov.sharepoint.com/sites/OfficeforAITeam/Shared Documents/2. AIAF and related products/1. AIAF/6. Official Version/"/>
    </mc:Choice>
  </mc:AlternateContent>
  <xr:revisionPtr revIDLastSave="2" documentId="8_{7AF5B0CC-3B40-41BC-BD34-810E505F2833}" xr6:coauthVersionLast="47" xr6:coauthVersionMax="47" xr10:uidLastSave="{5802E1F9-1892-45BA-8612-E4C68BDA5FCC}"/>
  <workbookProtection workbookAlgorithmName="SHA-512" workbookHashValue="Ze+yTqzIH9os1/ZanW4oXhnl8eMbIDQtPnGQhXQSnAE1V+TMQBqL7XUaxVHZwjIjh0zCmYsfAs3djlZk6suesw==" workbookSaltValue="cDmElWilPLJR8sO4NvlBgA==" workbookSpinCount="100000" lockStructure="1"/>
  <bookViews>
    <workbookView minimized="1" xWindow="-10785" yWindow="-20835" windowWidth="19125" windowHeight="10035" activeTab="2" xr2:uid="{00000000-000D-0000-FFFF-FFFF00000000}"/>
  </bookViews>
  <sheets>
    <sheet name="Welcome" sheetId="22" r:id="rId1"/>
    <sheet name="Instructions" sheetId="21" r:id="rId2"/>
    <sheet name="Assessment" sheetId="7" r:id="rId3"/>
    <sheet name="DeepDive" sheetId="8" r:id="rId4"/>
    <sheet name="Risk Register" sheetId="31" r:id="rId5"/>
    <sheet name="Audit Record" sheetId="42" r:id="rId6"/>
    <sheet name="Questions" sheetId="6" state="hidden" r:id="rId7"/>
    <sheet name="Resources" sheetId="23" state="hidden" r:id="rId8"/>
    <sheet name="Triggers" sheetId="11" state="hidden" r:id="rId9"/>
    <sheet name="ALL Focus Questions" sheetId="15" state="hidden" r:id="rId10"/>
    <sheet name="Risks" sheetId="12" state="hidden" r:id="rId11"/>
    <sheet name="Treatments" sheetId="13" state="hidden" r:id="rId12"/>
    <sheet name="Tags" sheetId="4" state="hidden" r:id="rId13"/>
    <sheet name="FA" sheetId="24" state="hidden" r:id="rId14"/>
    <sheet name="RiskDefinitions" sheetId="20" state="hidden" r:id="rId15"/>
    <sheet name="P-count table" sheetId="30" state="hidden" r:id="rId16"/>
  </sheets>
  <definedNames>
    <definedName name="_xlnm._FilterDatabase" localSheetId="9" hidden="1">'ALL Focus Questions'!$A$1:$L$2395</definedName>
    <definedName name="_xlnm._FilterDatabase" localSheetId="3" hidden="1">DeepDive!#REF!</definedName>
    <definedName name="_xlnm._FilterDatabase" localSheetId="10" hidden="1">Risks!$A$1:$C$73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 i="7" l="1"/>
  <c r="U4" i="7"/>
  <c r="U5" i="7"/>
  <c r="U6" i="7"/>
  <c r="U7" i="7"/>
  <c r="U8" i="7"/>
  <c r="U9" i="7"/>
  <c r="U10" i="7"/>
  <c r="U11" i="7"/>
  <c r="U12" i="7"/>
  <c r="U13" i="7"/>
  <c r="U14" i="7"/>
  <c r="U15" i="7"/>
  <c r="U16" i="7"/>
  <c r="U17" i="7"/>
  <c r="U18" i="7"/>
  <c r="G22" i="7"/>
  <c r="AC51" i="42" a="1"/>
  <c r="AC51" i="42" s="1"/>
  <c r="AC50" i="42" a="1"/>
  <c r="AC50" i="42" s="1"/>
  <c r="AC49" i="42" a="1"/>
  <c r="AC49" i="42" s="1"/>
  <c r="AC48" i="42" a="1"/>
  <c r="AC48" i="42" s="1"/>
  <c r="AC47" i="42" a="1"/>
  <c r="AC47" i="42" s="1"/>
  <c r="AC46" i="42" a="1"/>
  <c r="AC46" i="42" s="1"/>
  <c r="AC45" i="42" a="1"/>
  <c r="AC45" i="42" s="1"/>
  <c r="AC44" i="42" a="1"/>
  <c r="AC44" i="42" s="1"/>
  <c r="AC43" i="42" a="1"/>
  <c r="AC43" i="42" s="1"/>
  <c r="AC42" i="42" a="1"/>
  <c r="AC42" i="42" s="1"/>
  <c r="AC41" i="42" a="1"/>
  <c r="AC41" i="42" s="1"/>
  <c r="AC40" i="42" a="1"/>
  <c r="AC40" i="42" s="1"/>
  <c r="AC39" i="42" a="1"/>
  <c r="AC39" i="42" s="1"/>
  <c r="AC38" i="42" a="1"/>
  <c r="AC38" i="42" s="1"/>
  <c r="AC37" i="42" a="1"/>
  <c r="AC37" i="42" s="1"/>
  <c r="AC36" i="42" a="1"/>
  <c r="AC36" i="42" s="1"/>
  <c r="AC35" i="42" a="1"/>
  <c r="AC35" i="42" s="1"/>
  <c r="AC34" i="42" a="1"/>
  <c r="AC34" i="42" s="1"/>
  <c r="AC33" i="42" a="1"/>
  <c r="AC33" i="42" s="1"/>
  <c r="AC32" i="42" a="1"/>
  <c r="AC32" i="42" s="1"/>
  <c r="AC31" i="42" a="1"/>
  <c r="AC31" i="42" s="1"/>
  <c r="AC30" i="42" a="1"/>
  <c r="AC30" i="42" s="1"/>
  <c r="AC29" i="42" a="1"/>
  <c r="AC29" i="42" s="1"/>
  <c r="F11" i="31" a="1"/>
  <c r="F11" i="31" s="1"/>
  <c r="O416" i="15" a="1"/>
  <c r="O416" i="15" s="1"/>
  <c r="M416" i="15"/>
  <c r="J416" i="15" a="1"/>
  <c r="J416" i="15" s="1"/>
  <c r="M431" i="15" l="1"/>
  <c r="M432" i="15"/>
  <c r="M433" i="15"/>
  <c r="M434" i="15"/>
  <c r="M435" i="15"/>
  <c r="M436" i="15"/>
  <c r="M437" i="15"/>
  <c r="M438" i="15"/>
  <c r="M439" i="15"/>
  <c r="M440" i="15"/>
  <c r="M441" i="15"/>
  <c r="M442" i="15"/>
  <c r="M443" i="15"/>
  <c r="M444" i="15"/>
  <c r="M445" i="15"/>
  <c r="M446" i="15"/>
  <c r="M447" i="15"/>
  <c r="J432" i="15" a="1"/>
  <c r="J432" i="15" s="1"/>
  <c r="O432" i="15" s="1" a="1"/>
  <c r="O432" i="15" s="1"/>
  <c r="J433" i="15" a="1"/>
  <c r="J433" i="15" s="1"/>
  <c r="O433" i="15" s="1" a="1"/>
  <c r="O433" i="15" s="1"/>
  <c r="J434" i="15" a="1"/>
  <c r="J434" i="15" s="1"/>
  <c r="O434" i="15" s="1" a="1"/>
  <c r="O434" i="15" s="1"/>
  <c r="J435" i="15" a="1"/>
  <c r="J435" i="15" s="1"/>
  <c r="O435" i="15" s="1" a="1"/>
  <c r="O435" i="15" s="1"/>
  <c r="J436" i="15" a="1"/>
  <c r="J436" i="15" s="1"/>
  <c r="O436" i="15" s="1" a="1"/>
  <c r="O436" i="15" s="1"/>
  <c r="J437" i="15" a="1"/>
  <c r="J437" i="15" s="1"/>
  <c r="O437" i="15" s="1" a="1"/>
  <c r="O437" i="15" s="1"/>
  <c r="J438" i="15" a="1"/>
  <c r="J438" i="15" s="1"/>
  <c r="O438" i="15" s="1" a="1"/>
  <c r="O438" i="15" s="1"/>
  <c r="J439" i="15" a="1"/>
  <c r="J439" i="15" s="1"/>
  <c r="O439" i="15" s="1" a="1"/>
  <c r="O439" i="15" s="1"/>
  <c r="J440" i="15" a="1"/>
  <c r="J440" i="15" s="1"/>
  <c r="O440" i="15" s="1" a="1"/>
  <c r="O440" i="15" s="1"/>
  <c r="J441" i="15" a="1"/>
  <c r="J441" i="15" s="1"/>
  <c r="O441" i="15" s="1" a="1"/>
  <c r="O441" i="15" s="1"/>
  <c r="J442" i="15" a="1"/>
  <c r="J442" i="15" s="1"/>
  <c r="O442" i="15" s="1" a="1"/>
  <c r="O442" i="15" s="1"/>
  <c r="J443" i="15" a="1"/>
  <c r="J443" i="15" s="1"/>
  <c r="O443" i="15" s="1" a="1"/>
  <c r="O443" i="15" s="1"/>
  <c r="J444" i="15" a="1"/>
  <c r="J444" i="15" s="1"/>
  <c r="O444" i="15" s="1" a="1"/>
  <c r="O444" i="15" s="1"/>
  <c r="J445" i="15" a="1"/>
  <c r="J445" i="15" s="1"/>
  <c r="O445" i="15" s="1" a="1"/>
  <c r="O445" i="15" s="1"/>
  <c r="J446" i="15" a="1"/>
  <c r="J446" i="15" s="1"/>
  <c r="O446" i="15" s="1" a="1"/>
  <c r="O446" i="15" s="1"/>
  <c r="J447" i="15" a="1"/>
  <c r="J447" i="15" s="1"/>
  <c r="O447" i="15" s="1" a="1"/>
  <c r="O447" i="15" s="1"/>
  <c r="J431" i="15" a="1"/>
  <c r="J431" i="15" s="1"/>
  <c r="O431" i="15" s="1" a="1"/>
  <c r="O431" i="15" s="1"/>
  <c r="J12" i="42" l="1"/>
  <c r="J4" i="42"/>
  <c r="J13" i="42"/>
  <c r="J7" i="42"/>
  <c r="J3" i="42"/>
  <c r="O3" i="42"/>
  <c r="G37" i="7" l="1"/>
  <c r="F5" i="7"/>
  <c r="F4" i="7"/>
  <c r="F6" i="7"/>
  <c r="F7" i="7"/>
  <c r="F8" i="7"/>
  <c r="F9" i="7"/>
  <c r="F10" i="7"/>
  <c r="F11" i="7"/>
  <c r="F12" i="7"/>
  <c r="F13" i="7"/>
  <c r="F14" i="7"/>
  <c r="F15" i="7"/>
  <c r="F16" i="7"/>
  <c r="F17" i="7"/>
  <c r="F18" i="7"/>
  <c r="F3" i="7"/>
  <c r="G6" i="7" l="1"/>
  <c r="G7" i="7"/>
  <c r="G8" i="7"/>
  <c r="G9" i="7"/>
  <c r="G10" i="7"/>
  <c r="G11" i="7"/>
  <c r="G12" i="7"/>
  <c r="G13" i="7"/>
  <c r="G14" i="7"/>
  <c r="G15" i="7"/>
  <c r="G16" i="7"/>
  <c r="G17" i="7"/>
  <c r="G18" i="7"/>
  <c r="G3" i="7"/>
  <c r="G4" i="7"/>
  <c r="G5" i="7"/>
  <c r="AH3" i="7" l="1" a="1"/>
  <c r="AH3" i="7" s="1"/>
  <c r="E8" i="30" a="1"/>
  <c r="E8" i="30" s="1"/>
  <c r="E15" i="30" a="1"/>
  <c r="E15" i="30" s="1"/>
  <c r="E17" i="30" a="1"/>
  <c r="E17" i="30" s="1"/>
  <c r="E9" i="30" a="1"/>
  <c r="E9" i="30" s="1"/>
  <c r="E16" i="30" a="1"/>
  <c r="E16" i="30" s="1"/>
  <c r="E7" i="30" a="1"/>
  <c r="E7" i="30" s="1"/>
  <c r="E3" i="30" a="1"/>
  <c r="E3" i="30" s="1"/>
  <c r="E10" i="30" a="1"/>
  <c r="E10" i="30" s="1"/>
  <c r="E13" i="30" a="1"/>
  <c r="E13" i="30" s="1"/>
  <c r="E4" i="30" a="1"/>
  <c r="E4" i="30" s="1"/>
  <c r="E18" i="30" a="1"/>
  <c r="E18" i="30" s="1"/>
  <c r="E5" i="30" a="1"/>
  <c r="E5" i="30" s="1"/>
  <c r="E11" i="30" a="1"/>
  <c r="E11" i="30" s="1"/>
  <c r="E19" i="30" a="1"/>
  <c r="E19" i="30" s="1"/>
  <c r="E14" i="30" a="1"/>
  <c r="E14" i="30" s="1"/>
  <c r="E6" i="30" a="1"/>
  <c r="E6" i="30" s="1"/>
  <c r="E12" i="30" a="1"/>
  <c r="E12" i="30" s="1"/>
  <c r="E20" i="30" a="1"/>
  <c r="E20" i="30" s="1"/>
  <c r="M417" i="15"/>
  <c r="M418" i="15"/>
  <c r="M419" i="15"/>
  <c r="M420" i="15"/>
  <c r="M421" i="15"/>
  <c r="M422" i="15"/>
  <c r="M423" i="15"/>
  <c r="M424" i="15"/>
  <c r="M425" i="15"/>
  <c r="M426" i="15"/>
  <c r="M427" i="15"/>
  <c r="M428" i="15"/>
  <c r="M429" i="15"/>
  <c r="M430" i="15"/>
  <c r="J417" i="15" a="1"/>
  <c r="J417" i="15" s="1"/>
  <c r="O417" i="15" s="1" a="1"/>
  <c r="O417" i="15" s="1"/>
  <c r="J418" i="15" a="1"/>
  <c r="J418" i="15" s="1"/>
  <c r="O418" i="15" s="1" a="1"/>
  <c r="O418" i="15" s="1"/>
  <c r="J419" i="15" a="1"/>
  <c r="J419" i="15" s="1"/>
  <c r="O419" i="15" s="1" a="1"/>
  <c r="O419" i="15" s="1"/>
  <c r="J420" i="15" a="1"/>
  <c r="J420" i="15" s="1"/>
  <c r="O420" i="15" s="1" a="1"/>
  <c r="O420" i="15" s="1"/>
  <c r="J421" i="15" a="1"/>
  <c r="J421" i="15" s="1"/>
  <c r="O421" i="15" s="1" a="1"/>
  <c r="O421" i="15" s="1"/>
  <c r="J422" i="15" a="1"/>
  <c r="J422" i="15" s="1"/>
  <c r="O422" i="15" s="1" a="1"/>
  <c r="O422" i="15" s="1"/>
  <c r="J423" i="15" a="1"/>
  <c r="J423" i="15" s="1"/>
  <c r="O423" i="15" s="1" a="1"/>
  <c r="O423" i="15" s="1"/>
  <c r="J424" i="15" a="1"/>
  <c r="J424" i="15" s="1"/>
  <c r="O424" i="15" s="1" a="1"/>
  <c r="O424" i="15" s="1"/>
  <c r="J425" i="15" a="1"/>
  <c r="J425" i="15" s="1"/>
  <c r="O425" i="15" s="1" a="1"/>
  <c r="O425" i="15" s="1"/>
  <c r="J426" i="15" a="1"/>
  <c r="J426" i="15" s="1"/>
  <c r="O426" i="15" s="1" a="1"/>
  <c r="O426" i="15" s="1"/>
  <c r="J427" i="15" a="1"/>
  <c r="J427" i="15" s="1"/>
  <c r="O427" i="15" s="1" a="1"/>
  <c r="O427" i="15" s="1"/>
  <c r="J428" i="15" a="1"/>
  <c r="J428" i="15" s="1"/>
  <c r="O428" i="15" s="1" a="1"/>
  <c r="O428" i="15" s="1"/>
  <c r="J429" i="15" a="1"/>
  <c r="J429" i="15" s="1"/>
  <c r="O429" i="15" s="1" a="1"/>
  <c r="O429" i="15" s="1"/>
  <c r="J430" i="15" a="1"/>
  <c r="J430" i="15" s="1"/>
  <c r="O430" i="15" s="1" a="1"/>
  <c r="O430" i="15" s="1"/>
  <c r="D29" i="30" l="1" a="1"/>
  <c r="D29" i="30" s="1"/>
  <c r="K8" i="42" s="1"/>
  <c r="J18" i="7"/>
  <c r="J29" i="42" s="1"/>
  <c r="J17" i="7"/>
  <c r="J28" i="42" s="1"/>
  <c r="J16" i="7"/>
  <c r="J27" i="42" s="1"/>
  <c r="J15" i="7"/>
  <c r="J26" i="42" s="1"/>
  <c r="J14" i="7"/>
  <c r="J25" i="42" s="1"/>
  <c r="J13" i="7"/>
  <c r="J24" i="42" s="1"/>
  <c r="J12" i="7"/>
  <c r="J23" i="42" s="1"/>
  <c r="J11" i="7"/>
  <c r="J22" i="42" s="1"/>
  <c r="J10" i="7"/>
  <c r="J21" i="42" s="1"/>
  <c r="J9" i="7"/>
  <c r="J20" i="42" s="1"/>
  <c r="J8" i="7"/>
  <c r="J19" i="42" s="1"/>
  <c r="J7" i="7"/>
  <c r="J18" i="42" s="1"/>
  <c r="J6" i="7"/>
  <c r="J17" i="42" s="1"/>
  <c r="J5" i="7"/>
  <c r="J16" i="42" s="1"/>
  <c r="J3" i="7"/>
  <c r="J14" i="42" s="1"/>
  <c r="J4" i="7"/>
  <c r="J15" i="42" s="1"/>
  <c r="J33" i="7"/>
  <c r="I3" i="7"/>
  <c r="H3" i="7" s="1"/>
  <c r="I13" i="7"/>
  <c r="H13" i="7" s="1"/>
  <c r="K13" i="7" a="1"/>
  <c r="K13" i="7" s="1"/>
  <c r="M415" i="15" l="1"/>
  <c r="J415" i="15" a="1"/>
  <c r="J415" i="15" s="1"/>
  <c r="O415" i="15" s="1" a="1"/>
  <c r="O415" i="15" s="1"/>
  <c r="M57" i="8" a="1"/>
  <c r="M57" i="8" s="1"/>
  <c r="M58" i="8" a="1"/>
  <c r="M58" i="8" s="1"/>
  <c r="M59" i="8" a="1"/>
  <c r="M59" i="8" s="1"/>
  <c r="M60" i="8" a="1"/>
  <c r="M60" i="8" s="1"/>
  <c r="M61" i="8" a="1"/>
  <c r="M61" i="8" s="1"/>
  <c r="M62" i="8" a="1"/>
  <c r="M62" i="8" s="1"/>
  <c r="M63" i="8" a="1"/>
  <c r="M63" i="8" s="1"/>
  <c r="M64" i="8" a="1"/>
  <c r="M64" i="8" s="1"/>
  <c r="M65" i="8" a="1"/>
  <c r="M65" i="8" s="1"/>
  <c r="M66" i="8" a="1"/>
  <c r="M66" i="8" s="1"/>
  <c r="M67" i="8" a="1"/>
  <c r="M67" i="8" s="1"/>
  <c r="M68" i="8" a="1"/>
  <c r="M68" i="8" s="1"/>
  <c r="M69" i="8" a="1"/>
  <c r="M69" i="8" s="1"/>
  <c r="M70" i="8" a="1"/>
  <c r="M70" i="8" s="1"/>
  <c r="M71" i="8" a="1"/>
  <c r="M71" i="8" s="1"/>
  <c r="M72" i="8" a="1"/>
  <c r="M72" i="8" s="1"/>
  <c r="M73" i="8" a="1"/>
  <c r="M73" i="8" s="1"/>
  <c r="M74" i="8" a="1"/>
  <c r="M74" i="8" s="1"/>
  <c r="M75" i="8" a="1"/>
  <c r="M75" i="8" s="1"/>
  <c r="M76" i="8" a="1"/>
  <c r="M76" i="8" s="1"/>
  <c r="M77" i="8" a="1"/>
  <c r="M77" i="8" s="1"/>
  <c r="M78" i="8" a="1"/>
  <c r="M78" i="8" s="1"/>
  <c r="M79" i="8" a="1"/>
  <c r="M79" i="8" s="1"/>
  <c r="M80" i="8" a="1"/>
  <c r="M80" i="8" s="1"/>
  <c r="M81" i="8" a="1"/>
  <c r="M81" i="8" s="1"/>
  <c r="M82" i="8" a="1"/>
  <c r="M82" i="8" s="1"/>
  <c r="M83" i="8" a="1"/>
  <c r="M83" i="8" s="1"/>
  <c r="M84" i="8" a="1"/>
  <c r="M84" i="8" s="1"/>
  <c r="M85" i="8" a="1"/>
  <c r="M85" i="8" s="1"/>
  <c r="M86" i="8" a="1"/>
  <c r="M86" i="8" s="1"/>
  <c r="M87" i="8" a="1"/>
  <c r="M87" i="8" s="1"/>
  <c r="M88" i="8" a="1"/>
  <c r="M88" i="8" s="1"/>
  <c r="M89" i="8" a="1"/>
  <c r="M89" i="8" s="1"/>
  <c r="M90" i="8" a="1"/>
  <c r="M90" i="8" s="1"/>
  <c r="M91" i="8" a="1"/>
  <c r="M91" i="8" s="1"/>
  <c r="M92" i="8" a="1"/>
  <c r="M92" i="8" s="1"/>
  <c r="M93" i="8" a="1"/>
  <c r="M93" i="8" s="1"/>
  <c r="M94" i="8" a="1"/>
  <c r="M94" i="8" s="1"/>
  <c r="M95" i="8" a="1"/>
  <c r="M95" i="8" s="1"/>
  <c r="M96" i="8" a="1"/>
  <c r="M96" i="8" s="1"/>
  <c r="M97" i="8" a="1"/>
  <c r="M97" i="8" s="1"/>
  <c r="M98" i="8" a="1"/>
  <c r="M98" i="8" s="1"/>
  <c r="M99" i="8" a="1"/>
  <c r="M99" i="8" s="1"/>
  <c r="M100" i="8" a="1"/>
  <c r="M100" i="8" s="1"/>
  <c r="M101" i="8" a="1"/>
  <c r="M101" i="8" s="1"/>
  <c r="K88" i="8"/>
  <c r="K89" i="8"/>
  <c r="K90" i="8"/>
  <c r="K91" i="8"/>
  <c r="K92" i="8"/>
  <c r="K93" i="8"/>
  <c r="K94" i="8"/>
  <c r="K95" i="8"/>
  <c r="K96" i="8"/>
  <c r="K97" i="8"/>
  <c r="K98" i="8"/>
  <c r="K99" i="8"/>
  <c r="K100" i="8"/>
  <c r="K101" i="8"/>
  <c r="K102" i="8"/>
  <c r="K103" i="8"/>
  <c r="K104" i="8"/>
  <c r="K105" i="8"/>
  <c r="K106" i="8"/>
  <c r="K107" i="8"/>
  <c r="K108" i="8"/>
  <c r="J414" i="15" a="1"/>
  <c r="J414" i="15" s="1"/>
  <c r="O414" i="15" s="1" a="1"/>
  <c r="O414" i="15" s="1"/>
  <c r="M414" i="15"/>
  <c r="J413" i="15" a="1"/>
  <c r="J413" i="15" s="1"/>
  <c r="O413" i="15" s="1" a="1"/>
  <c r="O413" i="15" s="1"/>
  <c r="M413" i="15"/>
  <c r="J412" i="15" a="1"/>
  <c r="J412" i="15" s="1"/>
  <c r="O412" i="15" s="1" a="1"/>
  <c r="O412" i="15" s="1"/>
  <c r="M412" i="15"/>
  <c r="J411" i="15" a="1"/>
  <c r="J411" i="15" s="1"/>
  <c r="O411" i="15" s="1" a="1"/>
  <c r="O411" i="15" s="1"/>
  <c r="M411" i="15"/>
  <c r="M410" i="15"/>
  <c r="J410" i="15" a="1"/>
  <c r="J410" i="15" s="1"/>
  <c r="O410" i="15" s="1" a="1"/>
  <c r="O410" i="15" s="1"/>
  <c r="K6" i="11"/>
  <c r="M409" i="15"/>
  <c r="J409" i="15" a="1"/>
  <c r="J409" i="15" s="1"/>
  <c r="O409" i="15" s="1" a="1"/>
  <c r="O409" i="15" s="1"/>
  <c r="J10" i="15" a="1"/>
  <c r="J10" i="15" s="1"/>
  <c r="O10" i="15" s="1" a="1"/>
  <c r="O10" i="15" s="1"/>
  <c r="J11" i="15" a="1"/>
  <c r="J11" i="15" s="1"/>
  <c r="O11" i="15" s="1" a="1"/>
  <c r="O11" i="15" s="1"/>
  <c r="J12" i="15" a="1"/>
  <c r="J12" i="15" s="1"/>
  <c r="O12" i="15" s="1" a="1"/>
  <c r="O12" i="15" s="1"/>
  <c r="J13" i="15" a="1"/>
  <c r="J13" i="15" s="1"/>
  <c r="O13" i="15" s="1" a="1"/>
  <c r="O13" i="15" s="1"/>
  <c r="J14" i="15" a="1"/>
  <c r="J14" i="15" s="1"/>
  <c r="O14" i="15" s="1" a="1"/>
  <c r="O14" i="15" s="1"/>
  <c r="J15" i="15" a="1"/>
  <c r="J15" i="15" s="1"/>
  <c r="O15" i="15" s="1" a="1"/>
  <c r="O15" i="15" s="1"/>
  <c r="J16" i="15" a="1"/>
  <c r="J16" i="15" s="1"/>
  <c r="O16" i="15" s="1" a="1"/>
  <c r="O16" i="15" s="1"/>
  <c r="J17" i="15" a="1"/>
  <c r="J17" i="15" s="1"/>
  <c r="O17" i="15" s="1" a="1"/>
  <c r="O17" i="15" s="1"/>
  <c r="J18" i="15" a="1"/>
  <c r="J18" i="15" s="1"/>
  <c r="O18" i="15" s="1" a="1"/>
  <c r="O18" i="15" s="1"/>
  <c r="J19" i="15" a="1"/>
  <c r="J19" i="15" s="1"/>
  <c r="O19" i="15" s="1" a="1"/>
  <c r="O19" i="15" s="1"/>
  <c r="J20" i="15" a="1"/>
  <c r="J20" i="15" s="1"/>
  <c r="O20" i="15" s="1" a="1"/>
  <c r="O20" i="15" s="1"/>
  <c r="J21" i="15" a="1"/>
  <c r="J21" i="15" s="1"/>
  <c r="O21" i="15" s="1" a="1"/>
  <c r="O21" i="15" s="1"/>
  <c r="J22" i="15" a="1"/>
  <c r="J22" i="15" s="1"/>
  <c r="O22" i="15" s="1" a="1"/>
  <c r="O22" i="15" s="1"/>
  <c r="J23" i="15" a="1"/>
  <c r="J23" i="15" s="1"/>
  <c r="O23" i="15" s="1" a="1"/>
  <c r="O23" i="15" s="1"/>
  <c r="J24" i="15" a="1"/>
  <c r="J24" i="15" s="1"/>
  <c r="O24" i="15" s="1" a="1"/>
  <c r="O24" i="15" s="1"/>
  <c r="J25" i="15" a="1"/>
  <c r="J25" i="15" s="1"/>
  <c r="O25" i="15" s="1" a="1"/>
  <c r="O25" i="15" s="1"/>
  <c r="J26" i="15" a="1"/>
  <c r="J26" i="15" s="1"/>
  <c r="O26" i="15" s="1" a="1"/>
  <c r="O26" i="15" s="1"/>
  <c r="J27" i="15" a="1"/>
  <c r="J27" i="15" s="1"/>
  <c r="O27" i="15" s="1" a="1"/>
  <c r="O27" i="15" s="1"/>
  <c r="J28" i="15" a="1"/>
  <c r="J28" i="15" s="1"/>
  <c r="O28" i="15" s="1" a="1"/>
  <c r="O28" i="15" s="1"/>
  <c r="J29" i="15" a="1"/>
  <c r="J29" i="15" s="1"/>
  <c r="O29" i="15" s="1" a="1"/>
  <c r="O29" i="15" s="1"/>
  <c r="J30" i="15" a="1"/>
  <c r="J30" i="15" s="1"/>
  <c r="O30" i="15" s="1" a="1"/>
  <c r="O30" i="15" s="1"/>
  <c r="J31" i="15" a="1"/>
  <c r="J31" i="15" s="1"/>
  <c r="O31" i="15" s="1" a="1"/>
  <c r="O31" i="15" s="1"/>
  <c r="J32" i="15" a="1"/>
  <c r="J32" i="15" s="1"/>
  <c r="O32" i="15" s="1" a="1"/>
  <c r="O32" i="15" s="1"/>
  <c r="J33" i="15" a="1"/>
  <c r="J33" i="15" s="1"/>
  <c r="O33" i="15" s="1" a="1"/>
  <c r="O33" i="15" s="1"/>
  <c r="J34" i="15" a="1"/>
  <c r="J34" i="15" s="1"/>
  <c r="O34" i="15" s="1" a="1"/>
  <c r="O34" i="15" s="1"/>
  <c r="J35" i="15" a="1"/>
  <c r="J35" i="15" s="1"/>
  <c r="O35" i="15" s="1" a="1"/>
  <c r="O35" i="15" s="1"/>
  <c r="J36" i="15" a="1"/>
  <c r="J36" i="15" s="1"/>
  <c r="O36" i="15" s="1" a="1"/>
  <c r="O36" i="15" s="1"/>
  <c r="J37" i="15" a="1"/>
  <c r="J37" i="15" s="1"/>
  <c r="O37" i="15" s="1" a="1"/>
  <c r="O37" i="15" s="1"/>
  <c r="J38" i="15" a="1"/>
  <c r="J38" i="15" s="1"/>
  <c r="O38" i="15" s="1" a="1"/>
  <c r="O38" i="15" s="1"/>
  <c r="J39" i="15" a="1"/>
  <c r="J39" i="15" s="1"/>
  <c r="O39" i="15" s="1" a="1"/>
  <c r="O39" i="15" s="1"/>
  <c r="J40" i="15" a="1"/>
  <c r="J40" i="15" s="1"/>
  <c r="O40" i="15" s="1" a="1"/>
  <c r="O40" i="15" s="1"/>
  <c r="J41" i="15" a="1"/>
  <c r="J41" i="15" s="1"/>
  <c r="O41" i="15" s="1" a="1"/>
  <c r="O41" i="15" s="1"/>
  <c r="J42" i="15" a="1"/>
  <c r="J42" i="15" s="1"/>
  <c r="O42" i="15" s="1" a="1"/>
  <c r="O42" i="15" s="1"/>
  <c r="J43" i="15" a="1"/>
  <c r="J43" i="15" s="1"/>
  <c r="O43" i="15" s="1" a="1"/>
  <c r="O43" i="15" s="1"/>
  <c r="J44" i="15" a="1"/>
  <c r="J44" i="15" s="1"/>
  <c r="O44" i="15" s="1" a="1"/>
  <c r="O44" i="15" s="1"/>
  <c r="J45" i="15" a="1"/>
  <c r="J45" i="15" s="1"/>
  <c r="O45" i="15" s="1" a="1"/>
  <c r="O45" i="15" s="1"/>
  <c r="J46" i="15" a="1"/>
  <c r="J46" i="15" s="1"/>
  <c r="O46" i="15" s="1" a="1"/>
  <c r="O46" i="15" s="1"/>
  <c r="J47" i="15" a="1"/>
  <c r="J47" i="15" s="1"/>
  <c r="O47" i="15" s="1" a="1"/>
  <c r="O47" i="15" s="1"/>
  <c r="J48" i="15" a="1"/>
  <c r="J48" i="15" s="1"/>
  <c r="O48" i="15" s="1" a="1"/>
  <c r="O48" i="15" s="1"/>
  <c r="J49" i="15" a="1"/>
  <c r="J49" i="15" s="1"/>
  <c r="O49" i="15" s="1" a="1"/>
  <c r="O49" i="15" s="1"/>
  <c r="J50" i="15" a="1"/>
  <c r="J50" i="15" s="1"/>
  <c r="O50" i="15" s="1" a="1"/>
  <c r="O50" i="15" s="1"/>
  <c r="J51" i="15" a="1"/>
  <c r="J51" i="15" s="1"/>
  <c r="O51" i="15" s="1" a="1"/>
  <c r="O51" i="15" s="1"/>
  <c r="J52" i="15" a="1"/>
  <c r="J52" i="15" s="1"/>
  <c r="O52" i="15" s="1" a="1"/>
  <c r="O52" i="15" s="1"/>
  <c r="J53" i="15" a="1"/>
  <c r="J53" i="15" s="1"/>
  <c r="O53" i="15" s="1" a="1"/>
  <c r="O53" i="15" s="1"/>
  <c r="J54" i="15" a="1"/>
  <c r="J54" i="15" s="1"/>
  <c r="O54" i="15" s="1" a="1"/>
  <c r="O54" i="15" s="1"/>
  <c r="J55" i="15" a="1"/>
  <c r="J55" i="15" s="1"/>
  <c r="O55" i="15" s="1" a="1"/>
  <c r="O55" i="15" s="1"/>
  <c r="J56" i="15" a="1"/>
  <c r="J56" i="15" s="1"/>
  <c r="O56" i="15" s="1" a="1"/>
  <c r="O56" i="15" s="1"/>
  <c r="J57" i="15" a="1"/>
  <c r="J57" i="15" s="1"/>
  <c r="O57" i="15" s="1" a="1"/>
  <c r="O57" i="15" s="1"/>
  <c r="J58" i="15" a="1"/>
  <c r="J58" i="15" s="1"/>
  <c r="O58" i="15" s="1" a="1"/>
  <c r="O58" i="15" s="1"/>
  <c r="J59" i="15" a="1"/>
  <c r="J59" i="15" s="1"/>
  <c r="O59" i="15" s="1" a="1"/>
  <c r="O59" i="15" s="1"/>
  <c r="J60" i="15" a="1"/>
  <c r="J60" i="15" s="1"/>
  <c r="O60" i="15" s="1" a="1"/>
  <c r="O60" i="15" s="1"/>
  <c r="J61" i="15" a="1"/>
  <c r="J61" i="15" s="1"/>
  <c r="O61" i="15" s="1" a="1"/>
  <c r="O61" i="15" s="1"/>
  <c r="J62" i="15" a="1"/>
  <c r="J62" i="15" s="1"/>
  <c r="O62" i="15" s="1" a="1"/>
  <c r="O62" i="15" s="1"/>
  <c r="J63" i="15" a="1"/>
  <c r="J63" i="15" s="1"/>
  <c r="O63" i="15" s="1" a="1"/>
  <c r="O63" i="15" s="1"/>
  <c r="J64" i="15" a="1"/>
  <c r="J64" i="15" s="1"/>
  <c r="O64" i="15" s="1" a="1"/>
  <c r="O64" i="15" s="1"/>
  <c r="J65" i="15" a="1"/>
  <c r="J65" i="15" s="1"/>
  <c r="O65" i="15" s="1" a="1"/>
  <c r="O65" i="15" s="1"/>
  <c r="J66" i="15" a="1"/>
  <c r="J66" i="15" s="1"/>
  <c r="O66" i="15" s="1" a="1"/>
  <c r="O66" i="15" s="1"/>
  <c r="J67" i="15" a="1"/>
  <c r="J67" i="15" s="1"/>
  <c r="O67" i="15" s="1" a="1"/>
  <c r="O67" i="15" s="1"/>
  <c r="J68" i="15" a="1"/>
  <c r="J68" i="15" s="1"/>
  <c r="O68" i="15" s="1" a="1"/>
  <c r="O68" i="15" s="1"/>
  <c r="J69" i="15" a="1"/>
  <c r="J69" i="15" s="1"/>
  <c r="O69" i="15" s="1" a="1"/>
  <c r="O69" i="15" s="1"/>
  <c r="J70" i="15" a="1"/>
  <c r="J70" i="15" s="1"/>
  <c r="O70" i="15" s="1" a="1"/>
  <c r="O70" i="15" s="1"/>
  <c r="J71" i="15" a="1"/>
  <c r="J71" i="15" s="1"/>
  <c r="O71" i="15" s="1" a="1"/>
  <c r="O71" i="15" s="1"/>
  <c r="J72" i="15" a="1"/>
  <c r="J72" i="15" s="1"/>
  <c r="O72" i="15" s="1" a="1"/>
  <c r="O72" i="15" s="1"/>
  <c r="J73" i="15" a="1"/>
  <c r="J73" i="15" s="1"/>
  <c r="O73" i="15" s="1" a="1"/>
  <c r="O73" i="15" s="1"/>
  <c r="J74" i="15" a="1"/>
  <c r="J74" i="15" s="1"/>
  <c r="O74" i="15" s="1" a="1"/>
  <c r="O74" i="15" s="1"/>
  <c r="J75" i="15" a="1"/>
  <c r="J75" i="15" s="1"/>
  <c r="O75" i="15" s="1" a="1"/>
  <c r="O75" i="15" s="1"/>
  <c r="J76" i="15" a="1"/>
  <c r="J76" i="15" s="1"/>
  <c r="O76" i="15" s="1" a="1"/>
  <c r="O76" i="15" s="1"/>
  <c r="J77" i="15" a="1"/>
  <c r="J77" i="15" s="1"/>
  <c r="O77" i="15" s="1" a="1"/>
  <c r="O77" i="15" s="1"/>
  <c r="J78" i="15" a="1"/>
  <c r="J78" i="15" s="1"/>
  <c r="O78" i="15" s="1" a="1"/>
  <c r="O78" i="15" s="1"/>
  <c r="J79" i="15" a="1"/>
  <c r="J79" i="15" s="1"/>
  <c r="O79" i="15" s="1" a="1"/>
  <c r="O79" i="15" s="1"/>
  <c r="J80" i="15" a="1"/>
  <c r="J80" i="15" s="1"/>
  <c r="O80" i="15" s="1" a="1"/>
  <c r="O80" i="15" s="1"/>
  <c r="J81" i="15" a="1"/>
  <c r="J81" i="15" s="1"/>
  <c r="O81" i="15" s="1" a="1"/>
  <c r="O81" i="15" s="1"/>
  <c r="J82" i="15" a="1"/>
  <c r="J82" i="15" s="1"/>
  <c r="O82" i="15" s="1" a="1"/>
  <c r="O82" i="15" s="1"/>
  <c r="J83" i="15" a="1"/>
  <c r="J83" i="15" s="1"/>
  <c r="O83" i="15" s="1" a="1"/>
  <c r="O83" i="15" s="1"/>
  <c r="J84" i="15" a="1"/>
  <c r="J84" i="15" s="1"/>
  <c r="O84" i="15" s="1" a="1"/>
  <c r="O84" i="15" s="1"/>
  <c r="J85" i="15" a="1"/>
  <c r="J85" i="15" s="1"/>
  <c r="O85" i="15" s="1" a="1"/>
  <c r="O85" i="15" s="1"/>
  <c r="J86" i="15" a="1"/>
  <c r="J86" i="15" s="1"/>
  <c r="O86" i="15" s="1" a="1"/>
  <c r="O86" i="15" s="1"/>
  <c r="J87" i="15" a="1"/>
  <c r="J87" i="15" s="1"/>
  <c r="O87" i="15" s="1" a="1"/>
  <c r="O87" i="15" s="1"/>
  <c r="J88" i="15" a="1"/>
  <c r="J88" i="15" s="1"/>
  <c r="O88" i="15" s="1" a="1"/>
  <c r="O88" i="15" s="1"/>
  <c r="J89" i="15" a="1"/>
  <c r="J89" i="15" s="1"/>
  <c r="O89" i="15" s="1" a="1"/>
  <c r="O89" i="15" s="1"/>
  <c r="J90" i="15" a="1"/>
  <c r="J90" i="15" s="1"/>
  <c r="O90" i="15" s="1" a="1"/>
  <c r="O90" i="15" s="1"/>
  <c r="J91" i="15" a="1"/>
  <c r="J91" i="15" s="1"/>
  <c r="O91" i="15" s="1" a="1"/>
  <c r="O91" i="15" s="1"/>
  <c r="J92" i="15" a="1"/>
  <c r="J92" i="15" s="1"/>
  <c r="O92" i="15" s="1" a="1"/>
  <c r="O92" i="15" s="1"/>
  <c r="J93" i="15" a="1"/>
  <c r="J93" i="15" s="1"/>
  <c r="O93" i="15" s="1" a="1"/>
  <c r="O93" i="15" s="1"/>
  <c r="J94" i="15" a="1"/>
  <c r="J94" i="15" s="1"/>
  <c r="O94" i="15" s="1" a="1"/>
  <c r="O94" i="15" s="1"/>
  <c r="J95" i="15" a="1"/>
  <c r="J95" i="15" s="1"/>
  <c r="O95" i="15" s="1" a="1"/>
  <c r="O95" i="15" s="1"/>
  <c r="J96" i="15" a="1"/>
  <c r="J96" i="15" s="1"/>
  <c r="O96" i="15" s="1" a="1"/>
  <c r="O96" i="15" s="1"/>
  <c r="J97" i="15" a="1"/>
  <c r="J97" i="15" s="1"/>
  <c r="O97" i="15" s="1" a="1"/>
  <c r="O97" i="15" s="1"/>
  <c r="J98" i="15" a="1"/>
  <c r="J98" i="15" s="1"/>
  <c r="O98" i="15" s="1" a="1"/>
  <c r="O98" i="15" s="1"/>
  <c r="J99" i="15" a="1"/>
  <c r="J99" i="15" s="1"/>
  <c r="O99" i="15" s="1" a="1"/>
  <c r="O99" i="15" s="1"/>
  <c r="J100" i="15" a="1"/>
  <c r="J100" i="15" s="1"/>
  <c r="O100" i="15" s="1" a="1"/>
  <c r="O100" i="15" s="1"/>
  <c r="J101" i="15" a="1"/>
  <c r="J101" i="15" s="1"/>
  <c r="O101" i="15" s="1" a="1"/>
  <c r="O101" i="15" s="1"/>
  <c r="J102" i="15" a="1"/>
  <c r="J102" i="15" s="1"/>
  <c r="O102" i="15" s="1" a="1"/>
  <c r="O102" i="15" s="1"/>
  <c r="J103" i="15" a="1"/>
  <c r="J103" i="15" s="1"/>
  <c r="O103" i="15" s="1" a="1"/>
  <c r="O103" i="15" s="1"/>
  <c r="J104" i="15" a="1"/>
  <c r="J104" i="15" s="1"/>
  <c r="O104" i="15" s="1" a="1"/>
  <c r="O104" i="15" s="1"/>
  <c r="J105" i="15" a="1"/>
  <c r="J105" i="15" s="1"/>
  <c r="O105" i="15" s="1" a="1"/>
  <c r="O105" i="15" s="1"/>
  <c r="J106" i="15" a="1"/>
  <c r="J106" i="15" s="1"/>
  <c r="O106" i="15" s="1" a="1"/>
  <c r="O106" i="15" s="1"/>
  <c r="J107" i="15" a="1"/>
  <c r="J107" i="15" s="1"/>
  <c r="O107" i="15" s="1" a="1"/>
  <c r="O107" i="15" s="1"/>
  <c r="J108" i="15" a="1"/>
  <c r="J108" i="15" s="1"/>
  <c r="O108" i="15" s="1" a="1"/>
  <c r="O108" i="15" s="1"/>
  <c r="J109" i="15" a="1"/>
  <c r="J109" i="15" s="1"/>
  <c r="O109" i="15" s="1" a="1"/>
  <c r="O109" i="15" s="1"/>
  <c r="J110" i="15" a="1"/>
  <c r="J110" i="15" s="1"/>
  <c r="O110" i="15" s="1" a="1"/>
  <c r="O110" i="15" s="1"/>
  <c r="J111" i="15" a="1"/>
  <c r="J111" i="15" s="1"/>
  <c r="O111" i="15" s="1" a="1"/>
  <c r="O111" i="15" s="1"/>
  <c r="J112" i="15" a="1"/>
  <c r="J112" i="15" s="1"/>
  <c r="O112" i="15" s="1" a="1"/>
  <c r="O112" i="15" s="1"/>
  <c r="J113" i="15" a="1"/>
  <c r="J113" i="15" s="1"/>
  <c r="O113" i="15" s="1" a="1"/>
  <c r="O113" i="15" s="1"/>
  <c r="J114" i="15" a="1"/>
  <c r="J114" i="15" s="1"/>
  <c r="O114" i="15" s="1" a="1"/>
  <c r="O114" i="15" s="1"/>
  <c r="J115" i="15" a="1"/>
  <c r="J115" i="15" s="1"/>
  <c r="O115" i="15" s="1" a="1"/>
  <c r="O115" i="15" s="1"/>
  <c r="J116" i="15" a="1"/>
  <c r="J116" i="15" s="1"/>
  <c r="O116" i="15" s="1" a="1"/>
  <c r="O116" i="15" s="1"/>
  <c r="J117" i="15" a="1"/>
  <c r="J117" i="15" s="1"/>
  <c r="O117" i="15" s="1" a="1"/>
  <c r="O117" i="15" s="1"/>
  <c r="J118" i="15" a="1"/>
  <c r="J118" i="15" s="1"/>
  <c r="O118" i="15" s="1" a="1"/>
  <c r="O118" i="15" s="1"/>
  <c r="J119" i="15" a="1"/>
  <c r="J119" i="15" s="1"/>
  <c r="O119" i="15" s="1" a="1"/>
  <c r="O119" i="15" s="1"/>
  <c r="J120" i="15" a="1"/>
  <c r="J120" i="15" s="1"/>
  <c r="O120" i="15" s="1" a="1"/>
  <c r="O120" i="15" s="1"/>
  <c r="J121" i="15" a="1"/>
  <c r="J121" i="15" s="1"/>
  <c r="O121" i="15" s="1" a="1"/>
  <c r="O121" i="15" s="1"/>
  <c r="J122" i="15" a="1"/>
  <c r="J122" i="15" s="1"/>
  <c r="O122" i="15" s="1" a="1"/>
  <c r="O122" i="15" s="1"/>
  <c r="J123" i="15" a="1"/>
  <c r="J123" i="15" s="1"/>
  <c r="O123" i="15" s="1" a="1"/>
  <c r="O123" i="15" s="1"/>
  <c r="J124" i="15" a="1"/>
  <c r="J124" i="15" s="1"/>
  <c r="O124" i="15" s="1" a="1"/>
  <c r="O124" i="15" s="1"/>
  <c r="J125" i="15" a="1"/>
  <c r="J125" i="15" s="1"/>
  <c r="O125" i="15" s="1" a="1"/>
  <c r="O125" i="15" s="1"/>
  <c r="J126" i="15" a="1"/>
  <c r="J126" i="15" s="1"/>
  <c r="O126" i="15" s="1" a="1"/>
  <c r="O126" i="15" s="1"/>
  <c r="J127" i="15" a="1"/>
  <c r="J127" i="15" s="1"/>
  <c r="O127" i="15" s="1" a="1"/>
  <c r="O127" i="15" s="1"/>
  <c r="J128" i="15" a="1"/>
  <c r="J128" i="15" s="1"/>
  <c r="O128" i="15" s="1" a="1"/>
  <c r="O128" i="15" s="1"/>
  <c r="J129" i="15" a="1"/>
  <c r="J129" i="15" s="1"/>
  <c r="O129" i="15" s="1" a="1"/>
  <c r="O129" i="15" s="1"/>
  <c r="J130" i="15" a="1"/>
  <c r="J130" i="15" s="1"/>
  <c r="O130" i="15" s="1" a="1"/>
  <c r="O130" i="15" s="1"/>
  <c r="J131" i="15" a="1"/>
  <c r="J131" i="15" s="1"/>
  <c r="O131" i="15" s="1" a="1"/>
  <c r="O131" i="15" s="1"/>
  <c r="J132" i="15" a="1"/>
  <c r="J132" i="15" s="1"/>
  <c r="O132" i="15" s="1" a="1"/>
  <c r="O132" i="15" s="1"/>
  <c r="J133" i="15" a="1"/>
  <c r="J133" i="15" s="1"/>
  <c r="O133" i="15" s="1" a="1"/>
  <c r="O133" i="15" s="1"/>
  <c r="J134" i="15" a="1"/>
  <c r="J134" i="15" s="1"/>
  <c r="O134" i="15" s="1" a="1"/>
  <c r="O134" i="15" s="1"/>
  <c r="J135" i="15" a="1"/>
  <c r="J135" i="15" s="1"/>
  <c r="O135" i="15" s="1" a="1"/>
  <c r="O135" i="15" s="1"/>
  <c r="J136" i="15" a="1"/>
  <c r="J136" i="15" s="1"/>
  <c r="O136" i="15" s="1" a="1"/>
  <c r="O136" i="15" s="1"/>
  <c r="J137" i="15" a="1"/>
  <c r="J137" i="15" s="1"/>
  <c r="O137" i="15" s="1" a="1"/>
  <c r="O137" i="15" s="1"/>
  <c r="J138" i="15" a="1"/>
  <c r="J138" i="15" s="1"/>
  <c r="O138" i="15" s="1" a="1"/>
  <c r="O138" i="15" s="1"/>
  <c r="J139" i="15" a="1"/>
  <c r="J139" i="15" s="1"/>
  <c r="O139" i="15" s="1" a="1"/>
  <c r="O139" i="15" s="1"/>
  <c r="J140" i="15" a="1"/>
  <c r="J140" i="15" s="1"/>
  <c r="O140" i="15" s="1" a="1"/>
  <c r="O140" i="15" s="1"/>
  <c r="J141" i="15" a="1"/>
  <c r="J141" i="15" s="1"/>
  <c r="O141" i="15" s="1" a="1"/>
  <c r="O141" i="15" s="1"/>
  <c r="J142" i="15" a="1"/>
  <c r="J142" i="15" s="1"/>
  <c r="O142" i="15" s="1" a="1"/>
  <c r="O142" i="15" s="1"/>
  <c r="J143" i="15" a="1"/>
  <c r="J143" i="15" s="1"/>
  <c r="O143" i="15" s="1" a="1"/>
  <c r="O143" i="15" s="1"/>
  <c r="J144" i="15" a="1"/>
  <c r="J144" i="15" s="1"/>
  <c r="O144" i="15" s="1" a="1"/>
  <c r="O144" i="15" s="1"/>
  <c r="J145" i="15" a="1"/>
  <c r="J145" i="15" s="1"/>
  <c r="O145" i="15" s="1" a="1"/>
  <c r="O145" i="15" s="1"/>
  <c r="J146" i="15" a="1"/>
  <c r="J146" i="15" s="1"/>
  <c r="O146" i="15" s="1" a="1"/>
  <c r="O146" i="15" s="1"/>
  <c r="J147" i="15" a="1"/>
  <c r="J147" i="15" s="1"/>
  <c r="O147" i="15" s="1" a="1"/>
  <c r="O147" i="15" s="1"/>
  <c r="J148" i="15" a="1"/>
  <c r="J148" i="15" s="1"/>
  <c r="O148" i="15" s="1" a="1"/>
  <c r="O148" i="15" s="1"/>
  <c r="J149" i="15" a="1"/>
  <c r="J149" i="15" s="1"/>
  <c r="O149" i="15" s="1" a="1"/>
  <c r="O149" i="15" s="1"/>
  <c r="J150" i="15" a="1"/>
  <c r="J150" i="15" s="1"/>
  <c r="O150" i="15" s="1" a="1"/>
  <c r="O150" i="15" s="1"/>
  <c r="J151" i="15" a="1"/>
  <c r="J151" i="15" s="1"/>
  <c r="O151" i="15" s="1" a="1"/>
  <c r="O151" i="15" s="1"/>
  <c r="J152" i="15" a="1"/>
  <c r="J152" i="15" s="1"/>
  <c r="O152" i="15" s="1" a="1"/>
  <c r="O152" i="15" s="1"/>
  <c r="J153" i="15" a="1"/>
  <c r="J153" i="15" s="1"/>
  <c r="O153" i="15" s="1" a="1"/>
  <c r="O153" i="15" s="1"/>
  <c r="J154" i="15" a="1"/>
  <c r="J154" i="15" s="1"/>
  <c r="O154" i="15" s="1" a="1"/>
  <c r="O154" i="15" s="1"/>
  <c r="J155" i="15" a="1"/>
  <c r="J155" i="15" s="1"/>
  <c r="O155" i="15" s="1" a="1"/>
  <c r="O155" i="15" s="1"/>
  <c r="J156" i="15" a="1"/>
  <c r="J156" i="15" s="1"/>
  <c r="O156" i="15" s="1" a="1"/>
  <c r="O156" i="15" s="1"/>
  <c r="J157" i="15" a="1"/>
  <c r="J157" i="15" s="1"/>
  <c r="O157" i="15" s="1" a="1"/>
  <c r="O157" i="15" s="1"/>
  <c r="J158" i="15" a="1"/>
  <c r="J158" i="15" s="1"/>
  <c r="O158" i="15" s="1" a="1"/>
  <c r="O158" i="15" s="1"/>
  <c r="J159" i="15" a="1"/>
  <c r="J159" i="15" s="1"/>
  <c r="O159" i="15" s="1" a="1"/>
  <c r="O159" i="15" s="1"/>
  <c r="J160" i="15" a="1"/>
  <c r="J160" i="15" s="1"/>
  <c r="O160" i="15" s="1" a="1"/>
  <c r="O160" i="15" s="1"/>
  <c r="J161" i="15" a="1"/>
  <c r="J161" i="15" s="1"/>
  <c r="O161" i="15" s="1" a="1"/>
  <c r="O161" i="15" s="1"/>
  <c r="J162" i="15" a="1"/>
  <c r="J162" i="15" s="1"/>
  <c r="O162" i="15" s="1" a="1"/>
  <c r="O162" i="15" s="1"/>
  <c r="J163" i="15" a="1"/>
  <c r="J163" i="15" s="1"/>
  <c r="O163" i="15" s="1" a="1"/>
  <c r="O163" i="15" s="1"/>
  <c r="J164" i="15" a="1"/>
  <c r="J164" i="15" s="1"/>
  <c r="O164" i="15" s="1" a="1"/>
  <c r="O164" i="15" s="1"/>
  <c r="J165" i="15" a="1"/>
  <c r="J165" i="15" s="1"/>
  <c r="O165" i="15" s="1" a="1"/>
  <c r="O165" i="15" s="1"/>
  <c r="J166" i="15" a="1"/>
  <c r="J166" i="15" s="1"/>
  <c r="O166" i="15" s="1" a="1"/>
  <c r="O166" i="15" s="1"/>
  <c r="J167" i="15" a="1"/>
  <c r="J167" i="15" s="1"/>
  <c r="O167" i="15" s="1" a="1"/>
  <c r="O167" i="15" s="1"/>
  <c r="J168" i="15" a="1"/>
  <c r="J168" i="15" s="1"/>
  <c r="O168" i="15" s="1" a="1"/>
  <c r="O168" i="15" s="1"/>
  <c r="J169" i="15" a="1"/>
  <c r="J169" i="15" s="1"/>
  <c r="O169" i="15" s="1" a="1"/>
  <c r="O169" i="15" s="1"/>
  <c r="J170" i="15" a="1"/>
  <c r="J170" i="15" s="1"/>
  <c r="O170" i="15" s="1" a="1"/>
  <c r="O170" i="15" s="1"/>
  <c r="J171" i="15" a="1"/>
  <c r="J171" i="15" s="1"/>
  <c r="O171" i="15" s="1" a="1"/>
  <c r="O171" i="15" s="1"/>
  <c r="J172" i="15" a="1"/>
  <c r="J172" i="15" s="1"/>
  <c r="O172" i="15" s="1" a="1"/>
  <c r="O172" i="15" s="1"/>
  <c r="J173" i="15" a="1"/>
  <c r="J173" i="15" s="1"/>
  <c r="O173" i="15" s="1" a="1"/>
  <c r="O173" i="15" s="1"/>
  <c r="J174" i="15" a="1"/>
  <c r="J174" i="15" s="1"/>
  <c r="O174" i="15" s="1" a="1"/>
  <c r="O174" i="15" s="1"/>
  <c r="J175" i="15" a="1"/>
  <c r="J175" i="15" s="1"/>
  <c r="O175" i="15" s="1" a="1"/>
  <c r="O175" i="15" s="1"/>
  <c r="J176" i="15" a="1"/>
  <c r="J176" i="15" s="1"/>
  <c r="O176" i="15" s="1" a="1"/>
  <c r="O176" i="15" s="1"/>
  <c r="J177" i="15" a="1"/>
  <c r="J177" i="15" s="1"/>
  <c r="O177" i="15" s="1" a="1"/>
  <c r="O177" i="15" s="1"/>
  <c r="J178" i="15" a="1"/>
  <c r="J178" i="15" s="1"/>
  <c r="O178" i="15" s="1" a="1"/>
  <c r="O178" i="15" s="1"/>
  <c r="J179" i="15" a="1"/>
  <c r="J179" i="15" s="1"/>
  <c r="O179" i="15" s="1" a="1"/>
  <c r="O179" i="15" s="1"/>
  <c r="J180" i="15" a="1"/>
  <c r="J180" i="15" s="1"/>
  <c r="O180" i="15" s="1" a="1"/>
  <c r="O180" i="15" s="1"/>
  <c r="J181" i="15" a="1"/>
  <c r="J181" i="15" s="1"/>
  <c r="O181" i="15" s="1" a="1"/>
  <c r="O181" i="15" s="1"/>
  <c r="J182" i="15" a="1"/>
  <c r="J182" i="15" s="1"/>
  <c r="O182" i="15" s="1" a="1"/>
  <c r="O182" i="15" s="1"/>
  <c r="J183" i="15" a="1"/>
  <c r="J183" i="15" s="1"/>
  <c r="O183" i="15" s="1" a="1"/>
  <c r="O183" i="15" s="1"/>
  <c r="J184" i="15" a="1"/>
  <c r="J184" i="15" s="1"/>
  <c r="O184" i="15" s="1" a="1"/>
  <c r="O184" i="15" s="1"/>
  <c r="J185" i="15" a="1"/>
  <c r="J185" i="15" s="1"/>
  <c r="O185" i="15" s="1" a="1"/>
  <c r="O185" i="15" s="1"/>
  <c r="J186" i="15" a="1"/>
  <c r="J186" i="15" s="1"/>
  <c r="O186" i="15" s="1" a="1"/>
  <c r="O186" i="15" s="1"/>
  <c r="J187" i="15" a="1"/>
  <c r="J187" i="15" s="1"/>
  <c r="O187" i="15" s="1" a="1"/>
  <c r="O187" i="15" s="1"/>
  <c r="J188" i="15" a="1"/>
  <c r="J188" i="15" s="1"/>
  <c r="O188" i="15" s="1" a="1"/>
  <c r="O188" i="15" s="1"/>
  <c r="J189" i="15" a="1"/>
  <c r="J189" i="15" s="1"/>
  <c r="O189" i="15" s="1" a="1"/>
  <c r="O189" i="15" s="1"/>
  <c r="J190" i="15" a="1"/>
  <c r="J190" i="15" s="1"/>
  <c r="O190" i="15" s="1" a="1"/>
  <c r="O190" i="15" s="1"/>
  <c r="J191" i="15" a="1"/>
  <c r="J191" i="15" s="1"/>
  <c r="O191" i="15" s="1" a="1"/>
  <c r="O191" i="15" s="1"/>
  <c r="J192" i="15" a="1"/>
  <c r="J192" i="15" s="1"/>
  <c r="O192" i="15" s="1" a="1"/>
  <c r="O192" i="15" s="1"/>
  <c r="J193" i="15" a="1"/>
  <c r="J193" i="15" s="1"/>
  <c r="O193" i="15" s="1" a="1"/>
  <c r="O193" i="15" s="1"/>
  <c r="J194" i="15" a="1"/>
  <c r="J194" i="15" s="1"/>
  <c r="O194" i="15" s="1" a="1"/>
  <c r="O194" i="15" s="1"/>
  <c r="J195" i="15" a="1"/>
  <c r="J195" i="15" s="1"/>
  <c r="O195" i="15" s="1" a="1"/>
  <c r="O195" i="15" s="1"/>
  <c r="J196" i="15" a="1"/>
  <c r="J196" i="15" s="1"/>
  <c r="O196" i="15" s="1" a="1"/>
  <c r="O196" i="15" s="1"/>
  <c r="J197" i="15" a="1"/>
  <c r="J197" i="15" s="1"/>
  <c r="O197" i="15" s="1" a="1"/>
  <c r="O197" i="15" s="1"/>
  <c r="J198" i="15" a="1"/>
  <c r="J198" i="15" s="1"/>
  <c r="O198" i="15" s="1" a="1"/>
  <c r="O198" i="15" s="1"/>
  <c r="J199" i="15" a="1"/>
  <c r="J199" i="15" s="1"/>
  <c r="O199" i="15" s="1" a="1"/>
  <c r="O199" i="15" s="1"/>
  <c r="J200" i="15" a="1"/>
  <c r="J200" i="15" s="1"/>
  <c r="O200" i="15" s="1" a="1"/>
  <c r="O200" i="15" s="1"/>
  <c r="J201" i="15" a="1"/>
  <c r="J201" i="15" s="1"/>
  <c r="O201" i="15" s="1" a="1"/>
  <c r="O201" i="15" s="1"/>
  <c r="J202" i="15" a="1"/>
  <c r="J202" i="15" s="1"/>
  <c r="O202" i="15" s="1" a="1"/>
  <c r="O202" i="15" s="1"/>
  <c r="J203" i="15" a="1"/>
  <c r="J203" i="15" s="1"/>
  <c r="O203" i="15" s="1" a="1"/>
  <c r="O203" i="15" s="1"/>
  <c r="J204" i="15" a="1"/>
  <c r="J204" i="15" s="1"/>
  <c r="O204" i="15" s="1" a="1"/>
  <c r="O204" i="15" s="1"/>
  <c r="J205" i="15" a="1"/>
  <c r="J205" i="15" s="1"/>
  <c r="O205" i="15" s="1" a="1"/>
  <c r="O205" i="15" s="1"/>
  <c r="J206" i="15" a="1"/>
  <c r="J206" i="15" s="1"/>
  <c r="O206" i="15" s="1" a="1"/>
  <c r="O206" i="15" s="1"/>
  <c r="J207" i="15" a="1"/>
  <c r="J207" i="15" s="1"/>
  <c r="O207" i="15" s="1" a="1"/>
  <c r="O207" i="15" s="1"/>
  <c r="J208" i="15" a="1"/>
  <c r="J208" i="15" s="1"/>
  <c r="O208" i="15" s="1" a="1"/>
  <c r="O208" i="15" s="1"/>
  <c r="J209" i="15" a="1"/>
  <c r="J209" i="15" s="1"/>
  <c r="O209" i="15" s="1" a="1"/>
  <c r="O209" i="15" s="1"/>
  <c r="J210" i="15" a="1"/>
  <c r="J210" i="15" s="1"/>
  <c r="O210" i="15" s="1" a="1"/>
  <c r="O210" i="15" s="1"/>
  <c r="J211" i="15" a="1"/>
  <c r="J211" i="15" s="1"/>
  <c r="O211" i="15" s="1" a="1"/>
  <c r="O211" i="15" s="1"/>
  <c r="J212" i="15" a="1"/>
  <c r="J212" i="15" s="1"/>
  <c r="O212" i="15" s="1" a="1"/>
  <c r="O212" i="15" s="1"/>
  <c r="J213" i="15" a="1"/>
  <c r="J213" i="15" s="1"/>
  <c r="O213" i="15" s="1" a="1"/>
  <c r="O213" i="15" s="1"/>
  <c r="J214" i="15" a="1"/>
  <c r="J214" i="15" s="1"/>
  <c r="O214" i="15" s="1" a="1"/>
  <c r="O214" i="15" s="1"/>
  <c r="J215" i="15" a="1"/>
  <c r="J215" i="15" s="1"/>
  <c r="O215" i="15" s="1" a="1"/>
  <c r="O215" i="15" s="1"/>
  <c r="J216" i="15" a="1"/>
  <c r="J216" i="15" s="1"/>
  <c r="O216" i="15" s="1" a="1"/>
  <c r="O216" i="15" s="1"/>
  <c r="J217" i="15" a="1"/>
  <c r="J217" i="15" s="1"/>
  <c r="O217" i="15" s="1" a="1"/>
  <c r="O217" i="15" s="1"/>
  <c r="J218" i="15" a="1"/>
  <c r="J218" i="15" s="1"/>
  <c r="O218" i="15" s="1" a="1"/>
  <c r="O218" i="15" s="1"/>
  <c r="J219" i="15" a="1"/>
  <c r="J219" i="15" s="1"/>
  <c r="O219" i="15" s="1" a="1"/>
  <c r="O219" i="15" s="1"/>
  <c r="J220" i="15" a="1"/>
  <c r="J220" i="15" s="1"/>
  <c r="O220" i="15" s="1" a="1"/>
  <c r="O220" i="15" s="1"/>
  <c r="J221" i="15" a="1"/>
  <c r="J221" i="15" s="1"/>
  <c r="O221" i="15" s="1" a="1"/>
  <c r="O221" i="15" s="1"/>
  <c r="J222" i="15" a="1"/>
  <c r="J222" i="15" s="1"/>
  <c r="O222" i="15" s="1" a="1"/>
  <c r="O222" i="15" s="1"/>
  <c r="J223" i="15" a="1"/>
  <c r="J223" i="15" s="1"/>
  <c r="O223" i="15" s="1" a="1"/>
  <c r="O223" i="15" s="1"/>
  <c r="J224" i="15" a="1"/>
  <c r="J224" i="15" s="1"/>
  <c r="O224" i="15" s="1" a="1"/>
  <c r="O224" i="15" s="1"/>
  <c r="J225" i="15" a="1"/>
  <c r="J225" i="15" s="1"/>
  <c r="O225" i="15" s="1" a="1"/>
  <c r="O225" i="15" s="1"/>
  <c r="J226" i="15" a="1"/>
  <c r="J226" i="15" s="1"/>
  <c r="O226" i="15" s="1" a="1"/>
  <c r="O226" i="15" s="1"/>
  <c r="J227" i="15" a="1"/>
  <c r="J227" i="15" s="1"/>
  <c r="O227" i="15" s="1" a="1"/>
  <c r="O227" i="15" s="1"/>
  <c r="J228" i="15" a="1"/>
  <c r="J228" i="15" s="1"/>
  <c r="O228" i="15" s="1" a="1"/>
  <c r="O228" i="15" s="1"/>
  <c r="J229" i="15" a="1"/>
  <c r="J229" i="15" s="1"/>
  <c r="O229" i="15" s="1" a="1"/>
  <c r="O229" i="15" s="1"/>
  <c r="J230" i="15" a="1"/>
  <c r="J230" i="15" s="1"/>
  <c r="O230" i="15" s="1" a="1"/>
  <c r="O230" i="15" s="1"/>
  <c r="J231" i="15" a="1"/>
  <c r="J231" i="15" s="1"/>
  <c r="O231" i="15" s="1" a="1"/>
  <c r="O231" i="15" s="1"/>
  <c r="J232" i="15" a="1"/>
  <c r="J232" i="15" s="1"/>
  <c r="O232" i="15" s="1" a="1"/>
  <c r="O232" i="15" s="1"/>
  <c r="J233" i="15" a="1"/>
  <c r="J233" i="15" s="1"/>
  <c r="O233" i="15" s="1" a="1"/>
  <c r="O233" i="15" s="1"/>
  <c r="J234" i="15" a="1"/>
  <c r="J234" i="15" s="1"/>
  <c r="O234" i="15" s="1" a="1"/>
  <c r="O234" i="15" s="1"/>
  <c r="J235" i="15" a="1"/>
  <c r="J235" i="15" s="1"/>
  <c r="O235" i="15" s="1" a="1"/>
  <c r="O235" i="15" s="1"/>
  <c r="J236" i="15" a="1"/>
  <c r="J236" i="15" s="1"/>
  <c r="O236" i="15" s="1" a="1"/>
  <c r="O236" i="15" s="1"/>
  <c r="J237" i="15" a="1"/>
  <c r="J237" i="15" s="1"/>
  <c r="O237" i="15" s="1" a="1"/>
  <c r="O237" i="15" s="1"/>
  <c r="J238" i="15" a="1"/>
  <c r="J238" i="15" s="1"/>
  <c r="O238" i="15" s="1" a="1"/>
  <c r="O238" i="15" s="1"/>
  <c r="J239" i="15" a="1"/>
  <c r="J239" i="15" s="1"/>
  <c r="O239" i="15" s="1" a="1"/>
  <c r="O239" i="15" s="1"/>
  <c r="J240" i="15" a="1"/>
  <c r="J240" i="15" s="1"/>
  <c r="O240" i="15" s="1" a="1"/>
  <c r="O240" i="15" s="1"/>
  <c r="J241" i="15" a="1"/>
  <c r="J241" i="15" s="1"/>
  <c r="O241" i="15" s="1" a="1"/>
  <c r="O241" i="15" s="1"/>
  <c r="J242" i="15" a="1"/>
  <c r="J242" i="15" s="1"/>
  <c r="O242" i="15" s="1" a="1"/>
  <c r="O242" i="15" s="1"/>
  <c r="J243" i="15" a="1"/>
  <c r="J243" i="15" s="1"/>
  <c r="O243" i="15" s="1" a="1"/>
  <c r="O243" i="15" s="1"/>
  <c r="J244" i="15" a="1"/>
  <c r="J244" i="15" s="1"/>
  <c r="O244" i="15" s="1" a="1"/>
  <c r="O244" i="15" s="1"/>
  <c r="J245" i="15" a="1"/>
  <c r="J245" i="15" s="1"/>
  <c r="O245" i="15" s="1" a="1"/>
  <c r="O245" i="15" s="1"/>
  <c r="J246" i="15" a="1"/>
  <c r="J246" i="15" s="1"/>
  <c r="O246" i="15" s="1" a="1"/>
  <c r="O246" i="15" s="1"/>
  <c r="J247" i="15" a="1"/>
  <c r="J247" i="15" s="1"/>
  <c r="O247" i="15" s="1" a="1"/>
  <c r="O247" i="15" s="1"/>
  <c r="J248" i="15" a="1"/>
  <c r="J248" i="15" s="1"/>
  <c r="O248" i="15" s="1" a="1"/>
  <c r="O248" i="15" s="1"/>
  <c r="J249" i="15" a="1"/>
  <c r="J249" i="15" s="1"/>
  <c r="O249" i="15" s="1" a="1"/>
  <c r="O249" i="15" s="1"/>
  <c r="J250" i="15" a="1"/>
  <c r="J250" i="15" s="1"/>
  <c r="O250" i="15" s="1" a="1"/>
  <c r="O250" i="15" s="1"/>
  <c r="J251" i="15" a="1"/>
  <c r="J251" i="15" s="1"/>
  <c r="O251" i="15" s="1" a="1"/>
  <c r="O251" i="15" s="1"/>
  <c r="J252" i="15" a="1"/>
  <c r="J252" i="15" s="1"/>
  <c r="O252" i="15" s="1" a="1"/>
  <c r="O252" i="15" s="1"/>
  <c r="J253" i="15" a="1"/>
  <c r="J253" i="15" s="1"/>
  <c r="O253" i="15" s="1" a="1"/>
  <c r="O253" i="15" s="1"/>
  <c r="J254" i="15" a="1"/>
  <c r="J254" i="15" s="1"/>
  <c r="O254" i="15" s="1" a="1"/>
  <c r="O254" i="15" s="1"/>
  <c r="J255" i="15" a="1"/>
  <c r="J255" i="15" s="1"/>
  <c r="O255" i="15" s="1" a="1"/>
  <c r="O255" i="15" s="1"/>
  <c r="J256" i="15" a="1"/>
  <c r="J256" i="15" s="1"/>
  <c r="O256" i="15" s="1" a="1"/>
  <c r="O256" i="15" s="1"/>
  <c r="J257" i="15" a="1"/>
  <c r="J257" i="15" s="1"/>
  <c r="O257" i="15" s="1" a="1"/>
  <c r="O257" i="15" s="1"/>
  <c r="J258" i="15" a="1"/>
  <c r="J258" i="15" s="1"/>
  <c r="O258" i="15" s="1" a="1"/>
  <c r="O258" i="15" s="1"/>
  <c r="J259" i="15" a="1"/>
  <c r="J259" i="15" s="1"/>
  <c r="O259" i="15" s="1" a="1"/>
  <c r="O259" i="15" s="1"/>
  <c r="J260" i="15" a="1"/>
  <c r="J260" i="15" s="1"/>
  <c r="O260" i="15" s="1" a="1"/>
  <c r="O260" i="15" s="1"/>
  <c r="J261" i="15" a="1"/>
  <c r="J261" i="15" s="1"/>
  <c r="O261" i="15" s="1" a="1"/>
  <c r="O261" i="15" s="1"/>
  <c r="J262" i="15" a="1"/>
  <c r="J262" i="15" s="1"/>
  <c r="O262" i="15" s="1" a="1"/>
  <c r="O262" i="15" s="1"/>
  <c r="J263" i="15" a="1"/>
  <c r="J263" i="15" s="1"/>
  <c r="O263" i="15" s="1" a="1"/>
  <c r="O263" i="15" s="1"/>
  <c r="J264" i="15" a="1"/>
  <c r="J264" i="15" s="1"/>
  <c r="O264" i="15" s="1" a="1"/>
  <c r="O264" i="15" s="1"/>
  <c r="J265" i="15" a="1"/>
  <c r="J265" i="15" s="1"/>
  <c r="O265" i="15" s="1" a="1"/>
  <c r="O265" i="15" s="1"/>
  <c r="J266" i="15" a="1"/>
  <c r="J266" i="15" s="1"/>
  <c r="O266" i="15" s="1" a="1"/>
  <c r="O266" i="15" s="1"/>
  <c r="J267" i="15" a="1"/>
  <c r="J267" i="15" s="1"/>
  <c r="O267" i="15" s="1" a="1"/>
  <c r="O267" i="15" s="1"/>
  <c r="J268" i="15" a="1"/>
  <c r="J268" i="15" s="1"/>
  <c r="O268" i="15" s="1" a="1"/>
  <c r="O268" i="15" s="1"/>
  <c r="J269" i="15" a="1"/>
  <c r="J269" i="15" s="1"/>
  <c r="O269" i="15" s="1" a="1"/>
  <c r="O269" i="15" s="1"/>
  <c r="J270" i="15" a="1"/>
  <c r="J270" i="15" s="1"/>
  <c r="O270" i="15" s="1" a="1"/>
  <c r="O270" i="15" s="1"/>
  <c r="J271" i="15" a="1"/>
  <c r="J271" i="15" s="1"/>
  <c r="O271" i="15" s="1" a="1"/>
  <c r="O271" i="15" s="1"/>
  <c r="J272" i="15" a="1"/>
  <c r="J272" i="15" s="1"/>
  <c r="O272" i="15" s="1" a="1"/>
  <c r="O272" i="15" s="1"/>
  <c r="J273" i="15" a="1"/>
  <c r="J273" i="15" s="1"/>
  <c r="O273" i="15" s="1" a="1"/>
  <c r="O273" i="15" s="1"/>
  <c r="J274" i="15" a="1"/>
  <c r="J274" i="15" s="1"/>
  <c r="O274" i="15" s="1" a="1"/>
  <c r="O274" i="15" s="1"/>
  <c r="J275" i="15" a="1"/>
  <c r="J275" i="15" s="1"/>
  <c r="O275" i="15" s="1" a="1"/>
  <c r="O275" i="15" s="1"/>
  <c r="J276" i="15" a="1"/>
  <c r="J276" i="15" s="1"/>
  <c r="O276" i="15" s="1" a="1"/>
  <c r="O276" i="15" s="1"/>
  <c r="J277" i="15" a="1"/>
  <c r="J277" i="15" s="1"/>
  <c r="O277" i="15" s="1" a="1"/>
  <c r="O277" i="15" s="1"/>
  <c r="J278" i="15" a="1"/>
  <c r="J278" i="15" s="1"/>
  <c r="O278" i="15" s="1" a="1"/>
  <c r="O278" i="15" s="1"/>
  <c r="J279" i="15" a="1"/>
  <c r="J279" i="15" s="1"/>
  <c r="O279" i="15" s="1" a="1"/>
  <c r="O279" i="15" s="1"/>
  <c r="J280" i="15" a="1"/>
  <c r="J280" i="15" s="1"/>
  <c r="O280" i="15" s="1" a="1"/>
  <c r="O280" i="15" s="1"/>
  <c r="J281" i="15" a="1"/>
  <c r="J281" i="15" s="1"/>
  <c r="O281" i="15" s="1" a="1"/>
  <c r="O281" i="15" s="1"/>
  <c r="J282" i="15" a="1"/>
  <c r="J282" i="15" s="1"/>
  <c r="O282" i="15" s="1" a="1"/>
  <c r="O282" i="15" s="1"/>
  <c r="J283" i="15" a="1"/>
  <c r="J283" i="15" s="1"/>
  <c r="O283" i="15" s="1" a="1"/>
  <c r="O283" i="15" s="1"/>
  <c r="J284" i="15" a="1"/>
  <c r="J284" i="15" s="1"/>
  <c r="O284" i="15" s="1" a="1"/>
  <c r="O284" i="15" s="1"/>
  <c r="J285" i="15" a="1"/>
  <c r="J285" i="15" s="1"/>
  <c r="O285" i="15" s="1" a="1"/>
  <c r="O285" i="15" s="1"/>
  <c r="J286" i="15" a="1"/>
  <c r="J286" i="15" s="1"/>
  <c r="O286" i="15" s="1" a="1"/>
  <c r="O286" i="15" s="1"/>
  <c r="J287" i="15" a="1"/>
  <c r="J287" i="15" s="1"/>
  <c r="O287" i="15" s="1" a="1"/>
  <c r="O287" i="15" s="1"/>
  <c r="J288" i="15" a="1"/>
  <c r="J288" i="15" s="1"/>
  <c r="O288" i="15" s="1" a="1"/>
  <c r="O288" i="15" s="1"/>
  <c r="J289" i="15" a="1"/>
  <c r="J289" i="15" s="1"/>
  <c r="O289" i="15" s="1" a="1"/>
  <c r="O289" i="15" s="1"/>
  <c r="J290" i="15" a="1"/>
  <c r="J290" i="15" s="1"/>
  <c r="O290" i="15" s="1" a="1"/>
  <c r="O290" i="15" s="1"/>
  <c r="J291" i="15" a="1"/>
  <c r="J291" i="15" s="1"/>
  <c r="O291" i="15" s="1" a="1"/>
  <c r="O291" i="15" s="1"/>
  <c r="J292" i="15" a="1"/>
  <c r="J292" i="15" s="1"/>
  <c r="O292" i="15" s="1" a="1"/>
  <c r="O292" i="15" s="1"/>
  <c r="J293" i="15" a="1"/>
  <c r="J293" i="15" s="1"/>
  <c r="O293" i="15" s="1" a="1"/>
  <c r="O293" i="15" s="1"/>
  <c r="J294" i="15" a="1"/>
  <c r="J294" i="15" s="1"/>
  <c r="O294" i="15" s="1" a="1"/>
  <c r="O294" i="15" s="1"/>
  <c r="J295" i="15" a="1"/>
  <c r="J295" i="15" s="1"/>
  <c r="O295" i="15" s="1" a="1"/>
  <c r="O295" i="15" s="1"/>
  <c r="J296" i="15" a="1"/>
  <c r="J296" i="15" s="1"/>
  <c r="O296" i="15" s="1" a="1"/>
  <c r="O296" i="15" s="1"/>
  <c r="J297" i="15" a="1"/>
  <c r="J297" i="15" s="1"/>
  <c r="O297" i="15" s="1" a="1"/>
  <c r="O297" i="15" s="1"/>
  <c r="J298" i="15" a="1"/>
  <c r="J298" i="15" s="1"/>
  <c r="O298" i="15" s="1" a="1"/>
  <c r="O298" i="15" s="1"/>
  <c r="J299" i="15" a="1"/>
  <c r="J299" i="15" s="1"/>
  <c r="O299" i="15" s="1" a="1"/>
  <c r="O299" i="15" s="1"/>
  <c r="J300" i="15" a="1"/>
  <c r="J300" i="15" s="1"/>
  <c r="O300" i="15" s="1" a="1"/>
  <c r="O300" i="15" s="1"/>
  <c r="J301" i="15" a="1"/>
  <c r="J301" i="15" s="1"/>
  <c r="O301" i="15" s="1" a="1"/>
  <c r="O301" i="15" s="1"/>
  <c r="J302" i="15" a="1"/>
  <c r="J302" i="15" s="1"/>
  <c r="O302" i="15" s="1" a="1"/>
  <c r="O302" i="15" s="1"/>
  <c r="J303" i="15" a="1"/>
  <c r="J303" i="15" s="1"/>
  <c r="O303" i="15" s="1" a="1"/>
  <c r="O303" i="15" s="1"/>
  <c r="J304" i="15" a="1"/>
  <c r="J304" i="15" s="1"/>
  <c r="O304" i="15" s="1" a="1"/>
  <c r="O304" i="15" s="1"/>
  <c r="J305" i="15" a="1"/>
  <c r="J305" i="15" s="1"/>
  <c r="O305" i="15" s="1" a="1"/>
  <c r="O305" i="15" s="1"/>
  <c r="J306" i="15" a="1"/>
  <c r="J306" i="15" s="1"/>
  <c r="O306" i="15" s="1" a="1"/>
  <c r="O306" i="15" s="1"/>
  <c r="J307" i="15" a="1"/>
  <c r="J307" i="15" s="1"/>
  <c r="O307" i="15" s="1" a="1"/>
  <c r="O307" i="15" s="1"/>
  <c r="J308" i="15" a="1"/>
  <c r="J308" i="15" s="1"/>
  <c r="O308" i="15" s="1" a="1"/>
  <c r="O308" i="15" s="1"/>
  <c r="J309" i="15" a="1"/>
  <c r="J309" i="15" s="1"/>
  <c r="O309" i="15" s="1" a="1"/>
  <c r="O309" i="15" s="1"/>
  <c r="J310" i="15" a="1"/>
  <c r="J310" i="15" s="1"/>
  <c r="O310" i="15" s="1" a="1"/>
  <c r="O310" i="15" s="1"/>
  <c r="J311" i="15" a="1"/>
  <c r="J311" i="15" s="1"/>
  <c r="O311" i="15" s="1" a="1"/>
  <c r="O311" i="15" s="1"/>
  <c r="J312" i="15" a="1"/>
  <c r="J312" i="15" s="1"/>
  <c r="O312" i="15" s="1" a="1"/>
  <c r="O312" i="15" s="1"/>
  <c r="J313" i="15" a="1"/>
  <c r="J313" i="15" s="1"/>
  <c r="O313" i="15" s="1" a="1"/>
  <c r="O313" i="15" s="1"/>
  <c r="J314" i="15" a="1"/>
  <c r="J314" i="15" s="1"/>
  <c r="O314" i="15" s="1" a="1"/>
  <c r="O314" i="15" s="1"/>
  <c r="J315" i="15" a="1"/>
  <c r="J315" i="15" s="1"/>
  <c r="O315" i="15" s="1" a="1"/>
  <c r="O315" i="15" s="1"/>
  <c r="J316" i="15" a="1"/>
  <c r="J316" i="15" s="1"/>
  <c r="O316" i="15" s="1" a="1"/>
  <c r="O316" i="15" s="1"/>
  <c r="J317" i="15" a="1"/>
  <c r="J317" i="15" s="1"/>
  <c r="O317" i="15" s="1" a="1"/>
  <c r="O317" i="15" s="1"/>
  <c r="J318" i="15" a="1"/>
  <c r="J318" i="15" s="1"/>
  <c r="O318" i="15" s="1" a="1"/>
  <c r="O318" i="15" s="1"/>
  <c r="J319" i="15" a="1"/>
  <c r="J319" i="15" s="1"/>
  <c r="O319" i="15" s="1" a="1"/>
  <c r="O319" i="15" s="1"/>
  <c r="J320" i="15" a="1"/>
  <c r="J320" i="15" s="1"/>
  <c r="O320" i="15" s="1" a="1"/>
  <c r="O320" i="15" s="1"/>
  <c r="J321" i="15" a="1"/>
  <c r="J321" i="15" s="1"/>
  <c r="O321" i="15" s="1" a="1"/>
  <c r="O321" i="15" s="1"/>
  <c r="J322" i="15" a="1"/>
  <c r="J322" i="15" s="1"/>
  <c r="O322" i="15" s="1" a="1"/>
  <c r="O322" i="15" s="1"/>
  <c r="J323" i="15" a="1"/>
  <c r="J323" i="15" s="1"/>
  <c r="O323" i="15" s="1" a="1"/>
  <c r="O323" i="15" s="1"/>
  <c r="J324" i="15" a="1"/>
  <c r="J324" i="15" s="1"/>
  <c r="O324" i="15" s="1" a="1"/>
  <c r="O324" i="15" s="1"/>
  <c r="J325" i="15" a="1"/>
  <c r="J325" i="15" s="1"/>
  <c r="O325" i="15" s="1" a="1"/>
  <c r="O325" i="15" s="1"/>
  <c r="J326" i="15" a="1"/>
  <c r="J326" i="15" s="1"/>
  <c r="O326" i="15" s="1" a="1"/>
  <c r="O326" i="15" s="1"/>
  <c r="J327" i="15" a="1"/>
  <c r="J327" i="15" s="1"/>
  <c r="O327" i="15" s="1" a="1"/>
  <c r="O327" i="15" s="1"/>
  <c r="J328" i="15" a="1"/>
  <c r="J328" i="15" s="1"/>
  <c r="O328" i="15" s="1" a="1"/>
  <c r="O328" i="15" s="1"/>
  <c r="J329" i="15" a="1"/>
  <c r="J329" i="15" s="1"/>
  <c r="O329" i="15" s="1" a="1"/>
  <c r="O329" i="15" s="1"/>
  <c r="J330" i="15" a="1"/>
  <c r="J330" i="15" s="1"/>
  <c r="O330" i="15" s="1" a="1"/>
  <c r="O330" i="15" s="1"/>
  <c r="J331" i="15" a="1"/>
  <c r="J331" i="15" s="1"/>
  <c r="O331" i="15" s="1" a="1"/>
  <c r="O331" i="15" s="1"/>
  <c r="J332" i="15" a="1"/>
  <c r="J332" i="15" s="1"/>
  <c r="O332" i="15" s="1" a="1"/>
  <c r="O332" i="15" s="1"/>
  <c r="J333" i="15" a="1"/>
  <c r="J333" i="15" s="1"/>
  <c r="O333" i="15" s="1" a="1"/>
  <c r="O333" i="15" s="1"/>
  <c r="J334" i="15" a="1"/>
  <c r="J334" i="15" s="1"/>
  <c r="O334" i="15" s="1" a="1"/>
  <c r="O334" i="15" s="1"/>
  <c r="J335" i="15" a="1"/>
  <c r="J335" i="15" s="1"/>
  <c r="O335" i="15" s="1" a="1"/>
  <c r="O335" i="15" s="1"/>
  <c r="J336" i="15" a="1"/>
  <c r="J336" i="15" s="1"/>
  <c r="O336" i="15" s="1" a="1"/>
  <c r="O336" i="15" s="1"/>
  <c r="J337" i="15" a="1"/>
  <c r="J337" i="15" s="1"/>
  <c r="O337" i="15" s="1" a="1"/>
  <c r="O337" i="15" s="1"/>
  <c r="J338" i="15" a="1"/>
  <c r="J338" i="15" s="1"/>
  <c r="O338" i="15" s="1" a="1"/>
  <c r="O338" i="15" s="1"/>
  <c r="J339" i="15" a="1"/>
  <c r="J339" i="15" s="1"/>
  <c r="O339" i="15" s="1" a="1"/>
  <c r="O339" i="15" s="1"/>
  <c r="J340" i="15" a="1"/>
  <c r="J340" i="15" s="1"/>
  <c r="O340" i="15" s="1" a="1"/>
  <c r="O340" i="15" s="1"/>
  <c r="J341" i="15" a="1"/>
  <c r="J341" i="15" s="1"/>
  <c r="O341" i="15" s="1" a="1"/>
  <c r="O341" i="15" s="1"/>
  <c r="J342" i="15" a="1"/>
  <c r="J342" i="15" s="1"/>
  <c r="O342" i="15" s="1" a="1"/>
  <c r="O342" i="15" s="1"/>
  <c r="J343" i="15" a="1"/>
  <c r="J343" i="15" s="1"/>
  <c r="O343" i="15" s="1" a="1"/>
  <c r="O343" i="15" s="1"/>
  <c r="J344" i="15" a="1"/>
  <c r="J344" i="15" s="1"/>
  <c r="O344" i="15" s="1" a="1"/>
  <c r="O344" i="15" s="1"/>
  <c r="J345" i="15" a="1"/>
  <c r="J345" i="15" s="1"/>
  <c r="O345" i="15" s="1" a="1"/>
  <c r="O345" i="15" s="1"/>
  <c r="J346" i="15" a="1"/>
  <c r="J346" i="15" s="1"/>
  <c r="O346" i="15" s="1" a="1"/>
  <c r="O346" i="15" s="1"/>
  <c r="J347" i="15" a="1"/>
  <c r="J347" i="15" s="1"/>
  <c r="O347" i="15" s="1" a="1"/>
  <c r="O347" i="15" s="1"/>
  <c r="J348" i="15" a="1"/>
  <c r="J348" i="15" s="1"/>
  <c r="O348" i="15" s="1" a="1"/>
  <c r="O348" i="15" s="1"/>
  <c r="J349" i="15" a="1"/>
  <c r="J349" i="15" s="1"/>
  <c r="O349" i="15" s="1" a="1"/>
  <c r="O349" i="15" s="1"/>
  <c r="J350" i="15" a="1"/>
  <c r="J350" i="15" s="1"/>
  <c r="O350" i="15" s="1" a="1"/>
  <c r="O350" i="15" s="1"/>
  <c r="J351" i="15" a="1"/>
  <c r="J351" i="15" s="1"/>
  <c r="O351" i="15" s="1" a="1"/>
  <c r="O351" i="15" s="1"/>
  <c r="J352" i="15" a="1"/>
  <c r="J352" i="15" s="1"/>
  <c r="O352" i="15" s="1" a="1"/>
  <c r="O352" i="15" s="1"/>
  <c r="J353" i="15" a="1"/>
  <c r="J353" i="15" s="1"/>
  <c r="O353" i="15" s="1" a="1"/>
  <c r="O353" i="15" s="1"/>
  <c r="J354" i="15" a="1"/>
  <c r="J354" i="15" s="1"/>
  <c r="O354" i="15" s="1" a="1"/>
  <c r="O354" i="15" s="1"/>
  <c r="J355" i="15" a="1"/>
  <c r="J355" i="15" s="1"/>
  <c r="O355" i="15" s="1" a="1"/>
  <c r="O355" i="15" s="1"/>
  <c r="J356" i="15" a="1"/>
  <c r="J356" i="15" s="1"/>
  <c r="O356" i="15" s="1" a="1"/>
  <c r="O356" i="15" s="1"/>
  <c r="J357" i="15" a="1"/>
  <c r="J357" i="15" s="1"/>
  <c r="O357" i="15" s="1" a="1"/>
  <c r="O357" i="15" s="1"/>
  <c r="J358" i="15" a="1"/>
  <c r="J358" i="15" s="1"/>
  <c r="O358" i="15" s="1" a="1"/>
  <c r="O358" i="15" s="1"/>
  <c r="J359" i="15" a="1"/>
  <c r="J359" i="15" s="1"/>
  <c r="O359" i="15" s="1" a="1"/>
  <c r="O359" i="15" s="1"/>
  <c r="J360" i="15" a="1"/>
  <c r="J360" i="15" s="1"/>
  <c r="O360" i="15" s="1" a="1"/>
  <c r="O360" i="15" s="1"/>
  <c r="J361" i="15" a="1"/>
  <c r="J361" i="15" s="1"/>
  <c r="O361" i="15" s="1" a="1"/>
  <c r="O361" i="15" s="1"/>
  <c r="J362" i="15" a="1"/>
  <c r="J362" i="15" s="1"/>
  <c r="O362" i="15" s="1" a="1"/>
  <c r="O362" i="15" s="1"/>
  <c r="J363" i="15" a="1"/>
  <c r="J363" i="15" s="1"/>
  <c r="O363" i="15" s="1" a="1"/>
  <c r="O363" i="15" s="1"/>
  <c r="J364" i="15" a="1"/>
  <c r="J364" i="15" s="1"/>
  <c r="O364" i="15" s="1" a="1"/>
  <c r="O364" i="15" s="1"/>
  <c r="J365" i="15" a="1"/>
  <c r="J365" i="15" s="1"/>
  <c r="O365" i="15" s="1" a="1"/>
  <c r="O365" i="15" s="1"/>
  <c r="J366" i="15" a="1"/>
  <c r="J366" i="15" s="1"/>
  <c r="O366" i="15" s="1" a="1"/>
  <c r="O366" i="15" s="1"/>
  <c r="J367" i="15" a="1"/>
  <c r="J367" i="15" s="1"/>
  <c r="O367" i="15" s="1" a="1"/>
  <c r="O367" i="15" s="1"/>
  <c r="J368" i="15" a="1"/>
  <c r="J368" i="15" s="1"/>
  <c r="O368" i="15" s="1" a="1"/>
  <c r="O368" i="15" s="1"/>
  <c r="J369" i="15" a="1"/>
  <c r="J369" i="15" s="1"/>
  <c r="O369" i="15" s="1" a="1"/>
  <c r="O369" i="15" s="1"/>
  <c r="J370" i="15" a="1"/>
  <c r="J370" i="15" s="1"/>
  <c r="O370" i="15" s="1" a="1"/>
  <c r="O370" i="15" s="1"/>
  <c r="J371" i="15" a="1"/>
  <c r="J371" i="15" s="1"/>
  <c r="O371" i="15" s="1" a="1"/>
  <c r="O371" i="15" s="1"/>
  <c r="J372" i="15" a="1"/>
  <c r="J372" i="15" s="1"/>
  <c r="O372" i="15" s="1" a="1"/>
  <c r="O372" i="15" s="1"/>
  <c r="J373" i="15" a="1"/>
  <c r="J373" i="15" s="1"/>
  <c r="O373" i="15" s="1" a="1"/>
  <c r="O373" i="15" s="1"/>
  <c r="J374" i="15" a="1"/>
  <c r="J374" i="15" s="1"/>
  <c r="O374" i="15" s="1" a="1"/>
  <c r="O374" i="15" s="1"/>
  <c r="J375" i="15" a="1"/>
  <c r="J375" i="15" s="1"/>
  <c r="O375" i="15" s="1" a="1"/>
  <c r="O375" i="15" s="1"/>
  <c r="J376" i="15" a="1"/>
  <c r="J376" i="15" s="1"/>
  <c r="O376" i="15" s="1" a="1"/>
  <c r="O376" i="15" s="1"/>
  <c r="J377" i="15" a="1"/>
  <c r="J377" i="15" s="1"/>
  <c r="O377" i="15" s="1" a="1"/>
  <c r="O377" i="15" s="1"/>
  <c r="J378" i="15" a="1"/>
  <c r="J378" i="15" s="1"/>
  <c r="O378" i="15" s="1" a="1"/>
  <c r="O378" i="15" s="1"/>
  <c r="J379" i="15" a="1"/>
  <c r="J379" i="15" s="1"/>
  <c r="O379" i="15" s="1" a="1"/>
  <c r="O379" i="15" s="1"/>
  <c r="J380" i="15" a="1"/>
  <c r="J380" i="15" s="1"/>
  <c r="O380" i="15" s="1" a="1"/>
  <c r="O380" i="15" s="1"/>
  <c r="J381" i="15" a="1"/>
  <c r="J381" i="15" s="1"/>
  <c r="O381" i="15" s="1" a="1"/>
  <c r="O381" i="15" s="1"/>
  <c r="J382" i="15" a="1"/>
  <c r="J382" i="15" s="1"/>
  <c r="O382" i="15" s="1" a="1"/>
  <c r="O382" i="15" s="1"/>
  <c r="J383" i="15" a="1"/>
  <c r="J383" i="15" s="1"/>
  <c r="O383" i="15" s="1" a="1"/>
  <c r="O383" i="15" s="1"/>
  <c r="J384" i="15" a="1"/>
  <c r="J384" i="15" s="1"/>
  <c r="O384" i="15" s="1" a="1"/>
  <c r="O384" i="15" s="1"/>
  <c r="J385" i="15" a="1"/>
  <c r="J385" i="15" s="1"/>
  <c r="O385" i="15" s="1" a="1"/>
  <c r="O385" i="15" s="1"/>
  <c r="J386" i="15" a="1"/>
  <c r="J386" i="15" s="1"/>
  <c r="O386" i="15" s="1" a="1"/>
  <c r="O386" i="15" s="1"/>
  <c r="J387" i="15" a="1"/>
  <c r="J387" i="15" s="1"/>
  <c r="O387" i="15" s="1" a="1"/>
  <c r="O387" i="15" s="1"/>
  <c r="J388" i="15" a="1"/>
  <c r="J388" i="15" s="1"/>
  <c r="O388" i="15" s="1" a="1"/>
  <c r="O388" i="15" s="1"/>
  <c r="J389" i="15" a="1"/>
  <c r="J389" i="15" s="1"/>
  <c r="O389" i="15" s="1" a="1"/>
  <c r="O389" i="15" s="1"/>
  <c r="J390" i="15" a="1"/>
  <c r="J390" i="15" s="1"/>
  <c r="O390" i="15" s="1" a="1"/>
  <c r="O390" i="15" s="1"/>
  <c r="J391" i="15" a="1"/>
  <c r="J391" i="15" s="1"/>
  <c r="O391" i="15" s="1" a="1"/>
  <c r="O391" i="15" s="1"/>
  <c r="J392" i="15" a="1"/>
  <c r="J392" i="15" s="1"/>
  <c r="O392" i="15" s="1" a="1"/>
  <c r="O392" i="15" s="1"/>
  <c r="J393" i="15" a="1"/>
  <c r="J393" i="15" s="1"/>
  <c r="O393" i="15" s="1" a="1"/>
  <c r="O393" i="15" s="1"/>
  <c r="J394" i="15" a="1"/>
  <c r="J394" i="15" s="1"/>
  <c r="O394" i="15" s="1" a="1"/>
  <c r="O394" i="15" s="1"/>
  <c r="J395" i="15" a="1"/>
  <c r="J395" i="15" s="1"/>
  <c r="O395" i="15" s="1" a="1"/>
  <c r="O395" i="15" s="1"/>
  <c r="J396" i="15" a="1"/>
  <c r="J396" i="15" s="1"/>
  <c r="O396" i="15" s="1" a="1"/>
  <c r="O396" i="15" s="1"/>
  <c r="J397" i="15" a="1"/>
  <c r="J397" i="15" s="1"/>
  <c r="O397" i="15" s="1" a="1"/>
  <c r="O397" i="15" s="1"/>
  <c r="J398" i="15" a="1"/>
  <c r="J398" i="15" s="1"/>
  <c r="O398" i="15" s="1" a="1"/>
  <c r="O398" i="15" s="1"/>
  <c r="J399" i="15" a="1"/>
  <c r="J399" i="15" s="1"/>
  <c r="O399" i="15" s="1" a="1"/>
  <c r="O399" i="15" s="1"/>
  <c r="J400" i="15" a="1"/>
  <c r="J400" i="15" s="1"/>
  <c r="O400" i="15" s="1" a="1"/>
  <c r="O400" i="15" s="1"/>
  <c r="J401" i="15" a="1"/>
  <c r="J401" i="15" s="1"/>
  <c r="O401" i="15" s="1" a="1"/>
  <c r="O401" i="15" s="1"/>
  <c r="J402" i="15" a="1"/>
  <c r="J402" i="15" s="1"/>
  <c r="O402" i="15" s="1" a="1"/>
  <c r="O402" i="15" s="1"/>
  <c r="J403" i="15" a="1"/>
  <c r="J403" i="15" s="1"/>
  <c r="O403" i="15" s="1" a="1"/>
  <c r="O403" i="15" s="1"/>
  <c r="J404" i="15" a="1"/>
  <c r="J404" i="15" s="1"/>
  <c r="O404" i="15" s="1" a="1"/>
  <c r="O404" i="15" s="1"/>
  <c r="J405" i="15" a="1"/>
  <c r="J405" i="15" s="1"/>
  <c r="O405" i="15" s="1" a="1"/>
  <c r="O405" i="15" s="1"/>
  <c r="J406" i="15" a="1"/>
  <c r="J406" i="15" s="1"/>
  <c r="O406" i="15" s="1" a="1"/>
  <c r="O406" i="15" s="1"/>
  <c r="J407" i="15" a="1"/>
  <c r="J407" i="15" s="1"/>
  <c r="O407" i="15" s="1" a="1"/>
  <c r="O407" i="15" s="1"/>
  <c r="J408" i="15" a="1"/>
  <c r="J408" i="15" s="1"/>
  <c r="O408" i="15" s="1" a="1"/>
  <c r="O408" i="15" s="1"/>
  <c r="J3" i="15" a="1"/>
  <c r="J3" i="15" s="1"/>
  <c r="O3" i="15" s="1" a="1"/>
  <c r="O3" i="15" s="1"/>
  <c r="J4" i="15" a="1"/>
  <c r="J4" i="15" s="1"/>
  <c r="O4" i="15" s="1" a="1"/>
  <c r="O4" i="15" s="1"/>
  <c r="J5" i="15" a="1"/>
  <c r="J5" i="15" s="1"/>
  <c r="O5" i="15" s="1" a="1"/>
  <c r="O5" i="15" s="1"/>
  <c r="J6" i="15" a="1"/>
  <c r="J6" i="15" s="1"/>
  <c r="O6" i="15" s="1" a="1"/>
  <c r="O6" i="15" s="1"/>
  <c r="J7" i="15" a="1"/>
  <c r="J7" i="15" s="1"/>
  <c r="O7" i="15" s="1" a="1"/>
  <c r="O7" i="15" s="1"/>
  <c r="J8" i="15" a="1"/>
  <c r="J8" i="15" s="1"/>
  <c r="O8" i="15" s="1" a="1"/>
  <c r="O8" i="15" s="1"/>
  <c r="J9" i="15" a="1"/>
  <c r="J9" i="15" s="1"/>
  <c r="O9" i="15" s="1" a="1"/>
  <c r="O9" i="15" s="1"/>
  <c r="J2" i="15" a="1"/>
  <c r="J2" i="15" s="1"/>
  <c r="O2" i="15" s="1" a="1"/>
  <c r="O2" i="15" s="1"/>
  <c r="K21" i="42"/>
  <c r="K19" i="42"/>
  <c r="K20" i="42"/>
  <c r="K22" i="42"/>
  <c r="K23" i="42"/>
  <c r="K24" i="42"/>
  <c r="K25" i="42"/>
  <c r="K26" i="42"/>
  <c r="K27" i="42"/>
  <c r="K28" i="42"/>
  <c r="K29" i="42"/>
  <c r="M407" i="15"/>
  <c r="M408" i="15"/>
  <c r="N33" i="7"/>
  <c r="M33" i="7"/>
  <c r="L33" i="7"/>
  <c r="K33" i="7"/>
  <c r="I33" i="7"/>
  <c r="AA1" i="23"/>
  <c r="S4" i="7"/>
  <c r="S5" i="7"/>
  <c r="S6" i="7"/>
  <c r="S7" i="7"/>
  <c r="S8" i="7"/>
  <c r="S9" i="7"/>
  <c r="S10" i="7"/>
  <c r="S11" i="7"/>
  <c r="S12" i="7"/>
  <c r="S13" i="7"/>
  <c r="S14" i="7"/>
  <c r="S15" i="7"/>
  <c r="S16" i="7"/>
  <c r="S17" i="7"/>
  <c r="S18" i="7"/>
  <c r="S3" i="7"/>
  <c r="F4" i="31" l="1"/>
  <c r="F2" i="31"/>
  <c r="CH11" i="31" a="1"/>
  <c r="CH11" i="31" s="1"/>
  <c r="K11" i="31" a="1"/>
  <c r="K11" i="31" s="1"/>
  <c r="L11" i="31" a="1"/>
  <c r="L11" i="31" s="1"/>
  <c r="M11" i="31" a="1"/>
  <c r="M11" i="31" s="1"/>
  <c r="N11" i="31" a="1"/>
  <c r="N11" i="31" s="1"/>
  <c r="O11" i="31" a="1"/>
  <c r="O11" i="31" s="1"/>
  <c r="P11" i="31" a="1"/>
  <c r="P11" i="31" s="1"/>
  <c r="Q11" i="31" a="1"/>
  <c r="Q11" i="31" s="1"/>
  <c r="R11" i="31" a="1"/>
  <c r="R11" i="31" s="1"/>
  <c r="S11" i="31" a="1"/>
  <c r="S11" i="31" s="1"/>
  <c r="T11" i="31" a="1"/>
  <c r="T11" i="31" s="1"/>
  <c r="U11" i="31" a="1"/>
  <c r="U11" i="31" s="1"/>
  <c r="V11" i="31" a="1"/>
  <c r="V11" i="31" s="1"/>
  <c r="W11" i="31" a="1"/>
  <c r="W11" i="31" s="1"/>
  <c r="X11" i="31" a="1"/>
  <c r="X11" i="31" s="1"/>
  <c r="Y11" i="31" a="1"/>
  <c r="Y11" i="31" s="1"/>
  <c r="Z11" i="31" a="1"/>
  <c r="Z11" i="31" s="1"/>
  <c r="AA11" i="31" a="1"/>
  <c r="AA11" i="31" s="1"/>
  <c r="AB11" i="31" a="1"/>
  <c r="AB11" i="31" s="1"/>
  <c r="AC11" i="31" a="1"/>
  <c r="AC11" i="31" s="1"/>
  <c r="AD11" i="31" a="1"/>
  <c r="AD11" i="31" s="1"/>
  <c r="AE11" i="31" a="1"/>
  <c r="AE11" i="31" s="1"/>
  <c r="AF11" i="31" a="1"/>
  <c r="AF11" i="31" s="1"/>
  <c r="AG11" i="31" a="1"/>
  <c r="AG11" i="31" s="1"/>
  <c r="AH11" i="31" a="1"/>
  <c r="AH11" i="31" s="1"/>
  <c r="AI11" i="31" a="1"/>
  <c r="AI11" i="31" s="1"/>
  <c r="AJ11" i="31" a="1"/>
  <c r="AJ11" i="31" s="1"/>
  <c r="AK11" i="31" a="1"/>
  <c r="AK11" i="31" s="1"/>
  <c r="AL11" i="31" a="1"/>
  <c r="AL11" i="31" s="1"/>
  <c r="AM11" i="31" a="1"/>
  <c r="AM11" i="31" s="1"/>
  <c r="AN11" i="31" a="1"/>
  <c r="AN11" i="31" s="1"/>
  <c r="AO11" i="31" a="1"/>
  <c r="AO11" i="31" s="1"/>
  <c r="AP11" i="31" a="1"/>
  <c r="AP11" i="31" s="1"/>
  <c r="AQ11" i="31" a="1"/>
  <c r="AQ11" i="31" s="1"/>
  <c r="AR11" i="31" a="1"/>
  <c r="AR11" i="31" s="1"/>
  <c r="AS11" i="31" a="1"/>
  <c r="AS11" i="31" s="1"/>
  <c r="AT11" i="31" a="1"/>
  <c r="AT11" i="31" s="1"/>
  <c r="AU11" i="31" a="1"/>
  <c r="AU11" i="31" s="1"/>
  <c r="AV11" i="31" a="1"/>
  <c r="AV11" i="31" s="1"/>
  <c r="AW11" i="31" a="1"/>
  <c r="AW11" i="31" s="1"/>
  <c r="AX11" i="31" a="1"/>
  <c r="AX11" i="31" s="1"/>
  <c r="AY11" i="31" a="1"/>
  <c r="AY11" i="31" s="1"/>
  <c r="AZ11" i="31" a="1"/>
  <c r="AZ11" i="31" s="1"/>
  <c r="BA11" i="31" a="1"/>
  <c r="BA11" i="31" s="1"/>
  <c r="BB11" i="31" a="1"/>
  <c r="BB11" i="31" s="1"/>
  <c r="BC11" i="31" a="1"/>
  <c r="BC11" i="31" s="1"/>
  <c r="BD11" i="31" a="1"/>
  <c r="BD11" i="31" s="1"/>
  <c r="BE11" i="31" a="1"/>
  <c r="BE11" i="31" s="1"/>
  <c r="BF11" i="31" a="1"/>
  <c r="BF11" i="31" s="1"/>
  <c r="BG11" i="31" a="1"/>
  <c r="BG11" i="31" s="1"/>
  <c r="BH11" i="31" a="1"/>
  <c r="BH11" i="31" s="1"/>
  <c r="BI11" i="31" a="1"/>
  <c r="BI11" i="31" s="1"/>
  <c r="BJ11" i="31" a="1"/>
  <c r="BJ11" i="31" s="1"/>
  <c r="BK11" i="31" a="1"/>
  <c r="BK11" i="31" s="1"/>
  <c r="BL11" i="31" a="1"/>
  <c r="BL11" i="31" s="1"/>
  <c r="BM11" i="31" a="1"/>
  <c r="BM11" i="31" s="1"/>
  <c r="BN11" i="31" a="1"/>
  <c r="BN11" i="31" s="1"/>
  <c r="BO11" i="31" a="1"/>
  <c r="BO11" i="31" s="1"/>
  <c r="BP11" i="31" a="1"/>
  <c r="BP11" i="31" s="1"/>
  <c r="BQ11" i="31" a="1"/>
  <c r="BQ11" i="31" s="1"/>
  <c r="BR11" i="31" a="1"/>
  <c r="BR11" i="31" s="1"/>
  <c r="BS11" i="31" a="1"/>
  <c r="BS11" i="31" s="1"/>
  <c r="BT11" i="31" a="1"/>
  <c r="BT11" i="31" s="1"/>
  <c r="BU11" i="31" a="1"/>
  <c r="BU11" i="31" s="1"/>
  <c r="BV11" i="31" a="1"/>
  <c r="BV11" i="31" s="1"/>
  <c r="BW11" i="31" a="1"/>
  <c r="BW11" i="31" s="1"/>
  <c r="BX11" i="31" a="1"/>
  <c r="BX11" i="31" s="1"/>
  <c r="BY11" i="31" a="1"/>
  <c r="BY11" i="31" s="1"/>
  <c r="BZ11" i="31" a="1"/>
  <c r="BZ11" i="31" s="1"/>
  <c r="CA11" i="31" a="1"/>
  <c r="CA11" i="31" s="1"/>
  <c r="CB11" i="31" a="1"/>
  <c r="CB11" i="31" s="1"/>
  <c r="CC11" i="31" a="1"/>
  <c r="CC11" i="31" s="1"/>
  <c r="CD11" i="31" a="1"/>
  <c r="CD11" i="31" s="1"/>
  <c r="CE11" i="31" a="1"/>
  <c r="CE11" i="31" s="1"/>
  <c r="CF11" i="31" a="1"/>
  <c r="CF11" i="31" s="1"/>
  <c r="CG11" i="31" a="1"/>
  <c r="CG11" i="31" s="1"/>
  <c r="AF7" i="31" a="1"/>
  <c r="AF7" i="31" s="1"/>
  <c r="AG7" i="31" a="1"/>
  <c r="AG7" i="31" s="1"/>
  <c r="AH7" i="31" a="1"/>
  <c r="AH7" i="31" s="1"/>
  <c r="AI7" i="31" a="1"/>
  <c r="AI7" i="31" s="1"/>
  <c r="AJ7" i="31" a="1"/>
  <c r="AJ7" i="31" s="1"/>
  <c r="AK7" i="31" a="1"/>
  <c r="AK7" i="31" s="1"/>
  <c r="AL7" i="31" a="1"/>
  <c r="AL7" i="31" s="1"/>
  <c r="AM7" i="31" a="1"/>
  <c r="AM7" i="31" s="1"/>
  <c r="AN7" i="31" a="1"/>
  <c r="AN7" i="31" s="1"/>
  <c r="AO7" i="31" a="1"/>
  <c r="AO7" i="31" s="1"/>
  <c r="AP7" i="31" a="1"/>
  <c r="AP7" i="31" s="1"/>
  <c r="AQ7" i="31" a="1"/>
  <c r="AQ7" i="31" s="1"/>
  <c r="AR7" i="31" a="1"/>
  <c r="AR7" i="31" s="1"/>
  <c r="AS7" i="31" a="1"/>
  <c r="AS7" i="31" s="1"/>
  <c r="AT7" i="31" a="1"/>
  <c r="AT7" i="31" s="1"/>
  <c r="AU7" i="31" a="1"/>
  <c r="AU7" i="31" s="1"/>
  <c r="AV7" i="31" a="1"/>
  <c r="AV7" i="31" s="1"/>
  <c r="AW7" i="31" a="1"/>
  <c r="AW7" i="31" s="1"/>
  <c r="AX7" i="31" a="1"/>
  <c r="AX7" i="31" s="1"/>
  <c r="AY7" i="31" a="1"/>
  <c r="AY7" i="31" s="1"/>
  <c r="AZ7" i="31" a="1"/>
  <c r="AZ7" i="31" s="1"/>
  <c r="BA7" i="31" a="1"/>
  <c r="BA7" i="31" s="1"/>
  <c r="BB7" i="31" a="1"/>
  <c r="BB7" i="31" s="1"/>
  <c r="BC7" i="31" a="1"/>
  <c r="BC7" i="31" s="1"/>
  <c r="BD7" i="31" a="1"/>
  <c r="BD7" i="31" s="1"/>
  <c r="BE7" i="31" a="1"/>
  <c r="BE7" i="31" s="1"/>
  <c r="BF7" i="31" a="1"/>
  <c r="BF7" i="31" s="1"/>
  <c r="BG7" i="31" a="1"/>
  <c r="BG7" i="31" s="1"/>
  <c r="BH7" i="31" a="1"/>
  <c r="BH7" i="31" s="1"/>
  <c r="BI7" i="31" a="1"/>
  <c r="BI7" i="31" s="1"/>
  <c r="BJ7" i="31" a="1"/>
  <c r="BJ7" i="31" s="1"/>
  <c r="BK7" i="31" a="1"/>
  <c r="BK7" i="31" s="1"/>
  <c r="BL7" i="31" a="1"/>
  <c r="BL7" i="31" s="1"/>
  <c r="BM7" i="31" a="1"/>
  <c r="BM7" i="31" s="1"/>
  <c r="BN7" i="31" a="1"/>
  <c r="BN7" i="31" s="1"/>
  <c r="BO7" i="31" a="1"/>
  <c r="BO7" i="31" s="1"/>
  <c r="BP7" i="31" a="1"/>
  <c r="BP7" i="31" s="1"/>
  <c r="BQ7" i="31" a="1"/>
  <c r="BQ7" i="31" s="1"/>
  <c r="BR7" i="31" a="1"/>
  <c r="BR7" i="31" s="1"/>
  <c r="BS7" i="31" a="1"/>
  <c r="BS7" i="31" s="1"/>
  <c r="BT7" i="31" a="1"/>
  <c r="BT7" i="31" s="1"/>
  <c r="BU7" i="31" a="1"/>
  <c r="BU7" i="31" s="1"/>
  <c r="BV7" i="31" a="1"/>
  <c r="BV7" i="31" s="1"/>
  <c r="BW7" i="31" a="1"/>
  <c r="BW7" i="31" s="1"/>
  <c r="BX7" i="31" a="1"/>
  <c r="BX7" i="31" s="1"/>
  <c r="BY7" i="31" a="1"/>
  <c r="BY7" i="31" s="1"/>
  <c r="BZ7" i="31" a="1"/>
  <c r="BZ7" i="31" s="1"/>
  <c r="CA7" i="31" a="1"/>
  <c r="CA7" i="31" s="1"/>
  <c r="CB7" i="31" a="1"/>
  <c r="CB7" i="31" s="1"/>
  <c r="CC7" i="31" a="1"/>
  <c r="CC7" i="31" s="1"/>
  <c r="CD7" i="31" a="1"/>
  <c r="CD7" i="31" s="1"/>
  <c r="CE7" i="31" a="1"/>
  <c r="CE7" i="31" s="1"/>
  <c r="CF7" i="31" a="1"/>
  <c r="CF7" i="31" s="1"/>
  <c r="CG7" i="31" a="1"/>
  <c r="CG7" i="31" s="1"/>
  <c r="CH7" i="31" a="1"/>
  <c r="CH7" i="31" s="1"/>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G11" i="31" a="1"/>
  <c r="G11" i="31" s="1"/>
  <c r="H11" i="31" a="1"/>
  <c r="H11" i="31" s="1"/>
  <c r="I11" i="31" a="1"/>
  <c r="I11" i="31" s="1"/>
  <c r="J11" i="31" a="1"/>
  <c r="J11" i="31" s="1"/>
  <c r="F3" i="31"/>
  <c r="M338" i="15"/>
  <c r="AB1" i="21"/>
  <c r="E3" i="8" l="1" a="1"/>
  <c r="I1" i="8" s="1"/>
  <c r="M3" i="15"/>
  <c r="M4" i="15"/>
  <c r="M5" i="15"/>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9" i="15"/>
  <c r="M340" i="15"/>
  <c r="M341" i="15"/>
  <c r="M342" i="15"/>
  <c r="M343" i="15"/>
  <c r="M344" i="15"/>
  <c r="M345" i="15"/>
  <c r="M346" i="15"/>
  <c r="M347" i="15"/>
  <c r="M348" i="15"/>
  <c r="M349" i="15"/>
  <c r="M350" i="15"/>
  <c r="M2" i="15"/>
  <c r="E3" i="8" l="1"/>
  <c r="K14" i="42" l="1"/>
  <c r="K15" i="42"/>
  <c r="K16" i="42"/>
  <c r="K17" i="42"/>
  <c r="K18" i="42"/>
  <c r="AE1" i="7"/>
  <c r="W3" i="7" l="1"/>
  <c r="W4" i="7"/>
  <c r="I18" i="7"/>
  <c r="H18" i="7" s="1"/>
  <c r="I17" i="7"/>
  <c r="H17" i="7" s="1"/>
  <c r="I16" i="7"/>
  <c r="H16" i="7" s="1"/>
  <c r="I15" i="7"/>
  <c r="H15" i="7" s="1"/>
  <c r="I14" i="7"/>
  <c r="H14" i="7" s="1"/>
  <c r="I12" i="7"/>
  <c r="H12" i="7" s="1"/>
  <c r="I11" i="7"/>
  <c r="H11" i="7" s="1"/>
  <c r="I10" i="7"/>
  <c r="H10" i="7" s="1"/>
  <c r="I9" i="7"/>
  <c r="H9" i="7" s="1"/>
  <c r="I8" i="7"/>
  <c r="H8" i="7" s="1"/>
  <c r="I7" i="7"/>
  <c r="H7" i="7" s="1"/>
  <c r="I6" i="7"/>
  <c r="H6" i="7" s="1"/>
  <c r="I5" i="7"/>
  <c r="H5" i="7" s="1"/>
  <c r="I4" i="7"/>
  <c r="H4" i="7" s="1"/>
  <c r="H21" i="7" l="1"/>
  <c r="H22" i="7" s="1"/>
  <c r="L36" i="7" s="1"/>
  <c r="I21" i="7"/>
  <c r="AE3" i="7"/>
  <c r="Q28" i="7" l="1"/>
  <c r="Q30" i="7" s="1"/>
  <c r="P28" i="7"/>
  <c r="P30" i="7" s="1"/>
  <c r="O28" i="7"/>
  <c r="O30" i="7" s="1"/>
  <c r="N28" i="7"/>
  <c r="N30" i="7" s="1"/>
  <c r="M28" i="7"/>
  <c r="M30" i="7" s="1"/>
  <c r="L28" i="7"/>
  <c r="L30" i="7" s="1"/>
  <c r="R28" i="7"/>
  <c r="R30" i="7" s="1"/>
  <c r="N109" i="8" a="1"/>
  <c r="N109" i="8" s="1"/>
  <c r="N110" i="8" a="1"/>
  <c r="N110" i="8" s="1"/>
  <c r="N111" i="8" a="1"/>
  <c r="N111" i="8" s="1"/>
  <c r="N112" i="8" a="1"/>
  <c r="N112" i="8" s="1"/>
  <c r="N113" i="8" a="1"/>
  <c r="N113" i="8" s="1"/>
  <c r="N114" i="8" a="1"/>
  <c r="N114" i="8" s="1"/>
  <c r="N115" i="8" a="1"/>
  <c r="N115" i="8" s="1"/>
  <c r="N116" i="8" a="1"/>
  <c r="N116" i="8" s="1"/>
  <c r="N117" i="8" a="1"/>
  <c r="N117" i="8" s="1"/>
  <c r="N118" i="8" a="1"/>
  <c r="N118" i="8" s="1"/>
  <c r="N119" i="8" a="1"/>
  <c r="N119" i="8" s="1"/>
  <c r="N120" i="8" a="1"/>
  <c r="N120" i="8" s="1"/>
  <c r="N121" i="8" a="1"/>
  <c r="N121" i="8" s="1"/>
  <c r="N122" i="8" a="1"/>
  <c r="N122" i="8" s="1"/>
  <c r="N123" i="8" a="1"/>
  <c r="N123" i="8" s="1"/>
  <c r="N124" i="8" a="1"/>
  <c r="N124" i="8" s="1"/>
  <c r="N125" i="8" a="1"/>
  <c r="N125" i="8" s="1"/>
  <c r="N126" i="8" a="1"/>
  <c r="N126" i="8" s="1"/>
  <c r="N127" i="8" a="1"/>
  <c r="N127" i="8" s="1"/>
  <c r="N128" i="8" a="1"/>
  <c r="N128" i="8" s="1"/>
  <c r="N129" i="8" a="1"/>
  <c r="N129" i="8" s="1"/>
  <c r="N130" i="8" a="1"/>
  <c r="N130" i="8" s="1"/>
  <c r="N131" i="8" a="1"/>
  <c r="N131" i="8" s="1"/>
  <c r="N132" i="8" a="1"/>
  <c r="N132" i="8" s="1"/>
  <c r="N133" i="8" a="1"/>
  <c r="N133" i="8" s="1"/>
  <c r="N134" i="8" a="1"/>
  <c r="N134" i="8" s="1"/>
  <c r="N135" i="8" a="1"/>
  <c r="N135" i="8" s="1"/>
  <c r="N136" i="8" a="1"/>
  <c r="N136" i="8" s="1"/>
  <c r="N137" i="8" a="1"/>
  <c r="N137" i="8" s="1"/>
  <c r="N138" i="8" a="1"/>
  <c r="N138" i="8" s="1"/>
  <c r="N139" i="8" a="1"/>
  <c r="N139" i="8" s="1"/>
  <c r="N140" i="8" a="1"/>
  <c r="N140" i="8" s="1"/>
  <c r="N141" i="8" a="1"/>
  <c r="N141" i="8" s="1"/>
  <c r="N142" i="8" a="1"/>
  <c r="N142" i="8" s="1"/>
  <c r="N143" i="8" a="1"/>
  <c r="N143" i="8" s="1"/>
  <c r="N144" i="8" a="1"/>
  <c r="N144" i="8" s="1"/>
  <c r="N145" i="8" a="1"/>
  <c r="N145" i="8" s="1"/>
  <c r="N146" i="8" a="1"/>
  <c r="N146" i="8" s="1"/>
  <c r="N147" i="8" a="1"/>
  <c r="N147" i="8" s="1"/>
  <c r="N148" i="8" a="1"/>
  <c r="N148" i="8" s="1"/>
  <c r="N149" i="8" a="1"/>
  <c r="N149" i="8" s="1"/>
  <c r="N150" i="8" a="1"/>
  <c r="N150" i="8" s="1"/>
  <c r="N151" i="8" a="1"/>
  <c r="N151" i="8" s="1"/>
  <c r="N152" i="8" a="1"/>
  <c r="N152" i="8" s="1"/>
  <c r="N153" i="8" a="1"/>
  <c r="N153" i="8" s="1"/>
  <c r="N154" i="8" a="1"/>
  <c r="N154" i="8" s="1"/>
  <c r="N155" i="8" a="1"/>
  <c r="N155" i="8" s="1"/>
  <c r="N156" i="8" a="1"/>
  <c r="N156" i="8" s="1"/>
  <c r="N157" i="8" a="1"/>
  <c r="N157" i="8" s="1"/>
  <c r="N158" i="8" a="1"/>
  <c r="N158" i="8" s="1"/>
  <c r="N159" i="8" a="1"/>
  <c r="N159" i="8" s="1"/>
  <c r="N160" i="8" a="1"/>
  <c r="N160" i="8" s="1"/>
  <c r="N161" i="8" a="1"/>
  <c r="N161" i="8" s="1"/>
  <c r="N162" i="8" a="1"/>
  <c r="N162" i="8" s="1"/>
  <c r="N163" i="8" a="1"/>
  <c r="N163" i="8" s="1"/>
  <c r="N164" i="8" a="1"/>
  <c r="N164" i="8" s="1"/>
  <c r="N165" i="8" a="1"/>
  <c r="N165" i="8" s="1"/>
  <c r="N166" i="8" a="1"/>
  <c r="N166" i="8" s="1"/>
  <c r="N167" i="8" a="1"/>
  <c r="N167" i="8" s="1"/>
  <c r="N168" i="8" a="1"/>
  <c r="N168" i="8" s="1"/>
  <c r="N169" i="8" a="1"/>
  <c r="N169" i="8" s="1"/>
  <c r="N170" i="8" a="1"/>
  <c r="N170" i="8" s="1"/>
  <c r="N171" i="8" a="1"/>
  <c r="N171" i="8" s="1"/>
  <c r="N172" i="8" a="1"/>
  <c r="N172" i="8" s="1"/>
  <c r="N173" i="8" a="1"/>
  <c r="N173" i="8" s="1"/>
  <c r="N174" i="8" a="1"/>
  <c r="N174" i="8" s="1"/>
  <c r="N175" i="8" a="1"/>
  <c r="N175" i="8" s="1"/>
  <c r="N176" i="8" a="1"/>
  <c r="N176" i="8" s="1"/>
  <c r="N177" i="8" a="1"/>
  <c r="N177" i="8" s="1"/>
  <c r="N178" i="8" a="1"/>
  <c r="N178" i="8" s="1"/>
  <c r="N179" i="8" a="1"/>
  <c r="N179" i="8" s="1"/>
  <c r="N180" i="8" a="1"/>
  <c r="N180" i="8" s="1"/>
  <c r="N181" i="8" a="1"/>
  <c r="N181" i="8" s="1"/>
  <c r="N182" i="8" a="1"/>
  <c r="N182" i="8" s="1"/>
  <c r="N183" i="8" a="1"/>
  <c r="N183" i="8" s="1"/>
  <c r="N184" i="8" a="1"/>
  <c r="N184" i="8" s="1"/>
  <c r="N185" i="8" a="1"/>
  <c r="N185" i="8" s="1"/>
  <c r="N186" i="8" a="1"/>
  <c r="N186" i="8" s="1"/>
  <c r="N187" i="8" a="1"/>
  <c r="N187" i="8" s="1"/>
  <c r="N188" i="8" a="1"/>
  <c r="N188" i="8" s="1"/>
  <c r="N189" i="8" a="1"/>
  <c r="N189" i="8" s="1"/>
  <c r="N190" i="8" a="1"/>
  <c r="N190" i="8" s="1"/>
  <c r="N191" i="8" a="1"/>
  <c r="N191" i="8" s="1"/>
  <c r="N192" i="8" a="1"/>
  <c r="N192" i="8" s="1"/>
  <c r="N193" i="8" a="1"/>
  <c r="N193" i="8" s="1"/>
  <c r="N194" i="8" a="1"/>
  <c r="N194" i="8" s="1"/>
  <c r="N195" i="8" a="1"/>
  <c r="N195" i="8" s="1"/>
  <c r="N196" i="8" a="1"/>
  <c r="N196" i="8" s="1"/>
  <c r="N197" i="8" a="1"/>
  <c r="N197" i="8" s="1"/>
  <c r="N198" i="8" a="1"/>
  <c r="N198" i="8" s="1"/>
  <c r="N199" i="8" a="1"/>
  <c r="N199" i="8" s="1"/>
  <c r="N200" i="8" a="1"/>
  <c r="N200" i="8" s="1"/>
  <c r="N201" i="8" a="1"/>
  <c r="N201" i="8" s="1"/>
  <c r="N202" i="8" a="1"/>
  <c r="N202" i="8" s="1"/>
  <c r="N203" i="8" a="1"/>
  <c r="N203" i="8" s="1"/>
  <c r="N204" i="8" a="1"/>
  <c r="N204" i="8" s="1"/>
  <c r="N205" i="8" a="1"/>
  <c r="N205" i="8" s="1"/>
  <c r="N206" i="8" a="1"/>
  <c r="N206" i="8" s="1"/>
  <c r="N207" i="8" a="1"/>
  <c r="N207" i="8" s="1"/>
  <c r="N208" i="8" a="1"/>
  <c r="N208" i="8" s="1"/>
  <c r="N209" i="8" a="1"/>
  <c r="N209" i="8" s="1"/>
  <c r="N210" i="8" a="1"/>
  <c r="N210" i="8" s="1"/>
  <c r="N211" i="8" a="1"/>
  <c r="N211" i="8" s="1"/>
  <c r="N212" i="8" a="1"/>
  <c r="N212" i="8" s="1"/>
  <c r="N213" i="8" a="1"/>
  <c r="N213" i="8" s="1"/>
  <c r="N214" i="8" a="1"/>
  <c r="N214" i="8" s="1"/>
  <c r="N215" i="8" a="1"/>
  <c r="N215" i="8" s="1"/>
  <c r="N216" i="8" a="1"/>
  <c r="N216" i="8" s="1"/>
  <c r="N217" i="8" a="1"/>
  <c r="N217" i="8" s="1"/>
  <c r="N218" i="8" a="1"/>
  <c r="N218" i="8" s="1"/>
  <c r="N219" i="8" a="1"/>
  <c r="N219" i="8" s="1"/>
  <c r="N220" i="8" a="1"/>
  <c r="N220" i="8" s="1"/>
  <c r="N221" i="8" a="1"/>
  <c r="N221" i="8" s="1"/>
  <c r="N222" i="8" a="1"/>
  <c r="N222" i="8" s="1"/>
  <c r="N223" i="8" a="1"/>
  <c r="N223" i="8" s="1"/>
  <c r="N224" i="8" a="1"/>
  <c r="N224" i="8" s="1"/>
  <c r="N225" i="8" a="1"/>
  <c r="N225" i="8" s="1"/>
  <c r="N226" i="8" a="1"/>
  <c r="N226" i="8" s="1"/>
  <c r="N227" i="8" a="1"/>
  <c r="N227" i="8" s="1"/>
  <c r="N228" i="8" a="1"/>
  <c r="N228" i="8" s="1"/>
  <c r="N229" i="8" a="1"/>
  <c r="N229" i="8" s="1"/>
  <c r="N230" i="8" a="1"/>
  <c r="N230" i="8" s="1"/>
  <c r="N231" i="8" a="1"/>
  <c r="N231" i="8" s="1"/>
  <c r="N232" i="8" a="1"/>
  <c r="N232" i="8" s="1"/>
  <c r="N233" i="8" a="1"/>
  <c r="N233" i="8" s="1"/>
  <c r="N234" i="8" a="1"/>
  <c r="N234" i="8" s="1"/>
  <c r="N235" i="8" a="1"/>
  <c r="N235" i="8" s="1"/>
  <c r="N236" i="8" a="1"/>
  <c r="N236" i="8" s="1"/>
  <c r="N237" i="8" a="1"/>
  <c r="N237" i="8" s="1"/>
  <c r="N238" i="8" a="1"/>
  <c r="N238" i="8" s="1"/>
  <c r="N239" i="8" a="1"/>
  <c r="N239" i="8" s="1"/>
  <c r="N240" i="8" a="1"/>
  <c r="N240" i="8" s="1"/>
  <c r="N241" i="8" a="1"/>
  <c r="N241" i="8" s="1"/>
  <c r="N242" i="8" a="1"/>
  <c r="N242" i="8" s="1"/>
  <c r="N243" i="8" a="1"/>
  <c r="N243" i="8" s="1"/>
  <c r="N244" i="8" a="1"/>
  <c r="N244" i="8" s="1"/>
  <c r="N245" i="8" a="1"/>
  <c r="N245" i="8" s="1"/>
  <c r="N246" i="8" a="1"/>
  <c r="N246" i="8" s="1"/>
  <c r="N247" i="8"/>
  <c r="N248" i="8"/>
  <c r="N249" i="8"/>
  <c r="N250" i="8"/>
  <c r="N251" i="8"/>
  <c r="N252" i="8"/>
  <c r="N253" i="8"/>
  <c r="N254" i="8"/>
  <c r="N255" i="8"/>
  <c r="N256" i="8"/>
  <c r="N257" i="8"/>
  <c r="N258" i="8"/>
  <c r="N259" i="8"/>
  <c r="K18" i="7" l="1" a="1"/>
  <c r="K17" i="7" a="1"/>
  <c r="K17" i="7" s="1"/>
  <c r="K16" i="7" a="1"/>
  <c r="K16" i="7" s="1"/>
  <c r="K15" i="7" a="1"/>
  <c r="K15" i="7" s="1"/>
  <c r="K14" i="7" a="1"/>
  <c r="K14" i="7" s="1"/>
  <c r="K12" i="7" a="1"/>
  <c r="K12" i="7" s="1"/>
  <c r="K11" i="7" a="1"/>
  <c r="K11" i="7" s="1"/>
  <c r="K8" i="7" a="1"/>
  <c r="K8" i="7" s="1"/>
  <c r="K7" i="7" a="1"/>
  <c r="K6" i="7" a="1"/>
  <c r="K6" i="7" s="1"/>
  <c r="K18" i="7" l="1"/>
  <c r="K7" i="7"/>
  <c r="K9" i="7" a="1"/>
  <c r="K9" i="7" s="1"/>
  <c r="K10" i="7" a="1"/>
  <c r="K10" i="7" s="1"/>
  <c r="K5" i="7" a="1"/>
  <c r="K5" i="7" s="1"/>
  <c r="K3" i="7" a="1"/>
  <c r="K4" i="7" a="1"/>
  <c r="K4" i="7" s="1"/>
  <c r="P21" i="7" l="1"/>
  <c r="W16" i="42" s="1" a="1"/>
  <c r="W16" i="42" s="1"/>
  <c r="O21" i="7"/>
  <c r="V16" i="42" s="1" a="1"/>
  <c r="V16" i="42" s="1"/>
  <c r="K3" i="7"/>
  <c r="K21" i="7" s="1"/>
  <c r="M21" i="7"/>
  <c r="T16" i="42" s="1" a="1"/>
  <c r="T16" i="42" s="1"/>
  <c r="N21" i="7"/>
  <c r="U16" i="42" s="1" a="1"/>
  <c r="U16" i="42" s="1"/>
  <c r="R21" i="7"/>
  <c r="Y16" i="42" s="1" a="1"/>
  <c r="Y16" i="42" s="1"/>
  <c r="Q21" i="7"/>
  <c r="X16" i="42" s="1" a="1"/>
  <c r="X16" i="42" s="1"/>
  <c r="L21" i="7"/>
  <c r="S16" i="42" s="1" a="1"/>
  <c r="S16" i="42" s="1"/>
  <c r="X18" i="42" l="1" a="1"/>
  <c r="X18" i="42" s="1"/>
  <c r="G29" i="7"/>
  <c r="Y18" i="42" a="1"/>
  <c r="Y18" i="42" s="1"/>
  <c r="G30" i="7"/>
  <c r="U18" i="42" a="1"/>
  <c r="U18" i="42" s="1"/>
  <c r="G26" i="7"/>
  <c r="G23" i="7"/>
  <c r="R16" i="42" a="1"/>
  <c r="R16" i="42" s="1"/>
  <c r="R18" i="42" s="1" a="1"/>
  <c r="R18" i="42" s="1"/>
  <c r="S18" i="42" a="1"/>
  <c r="S18" i="42" s="1"/>
  <c r="G24" i="7"/>
  <c r="W18" i="42" a="1"/>
  <c r="W18" i="42" s="1"/>
  <c r="G28" i="7"/>
  <c r="T18" i="42" a="1"/>
  <c r="T18" i="42" s="1"/>
  <c r="G25" i="7"/>
  <c r="G27" i="7"/>
  <c r="V18" i="42" a="1"/>
  <c r="V18" i="42" s="1"/>
  <c r="AH4" i="7" l="1" a="1"/>
  <c r="AH4" i="7" s="1"/>
  <c r="K38" i="7"/>
  <c r="E23" i="30" l="1"/>
  <c r="AH6" i="7" s="1"/>
  <c r="AG8" i="7" s="1" a="1"/>
  <c r="AG8" i="7" s="1"/>
  <c r="G36" i="7" l="1"/>
  <c r="W8" i="7" s="1"/>
  <c r="G35" i="7"/>
  <c r="AG7" i="7"/>
  <c r="AH5" i="7"/>
  <c r="J9" i="42" l="1"/>
  <c r="W6" i="7"/>
  <c r="T4" i="7" a="1"/>
  <c r="T4" i="7" s="1"/>
  <c r="C28" i="42" l="1"/>
  <c r="C25" i="42"/>
  <c r="C17" i="42"/>
  <c r="J8" i="42"/>
  <c r="AC2" i="7" s="1" a="1"/>
  <c r="AC2" i="7" s="1"/>
  <c r="I8" i="11" a="1"/>
  <c r="I8" i="11" s="1"/>
  <c r="J8" i="11" a="1"/>
  <c r="J8" i="11" s="1"/>
  <c r="A8" i="11" a="1"/>
  <c r="A8" i="11" s="1"/>
  <c r="I42" i="11" a="1"/>
  <c r="I42" i="11" s="1"/>
  <c r="I43" i="11" a="1"/>
  <c r="I43" i="11" s="1"/>
  <c r="I45" i="11" a="1"/>
  <c r="I45" i="11" s="1"/>
  <c r="I20" i="11" a="1"/>
  <c r="I20" i="11" s="1"/>
  <c r="A22" i="11" a="1"/>
  <c r="A22" i="11" s="1"/>
  <c r="J42" i="11" a="1"/>
  <c r="J42" i="11" s="1"/>
  <c r="A24" i="11" a="1"/>
  <c r="A24" i="11" s="1"/>
  <c r="J17" i="11" a="1"/>
  <c r="J17" i="11" s="1"/>
  <c r="J43" i="11" a="1"/>
  <c r="J43" i="11" s="1"/>
  <c r="J44" i="11" a="1"/>
  <c r="J44" i="11" s="1"/>
  <c r="A17" i="11" a="1"/>
  <c r="A17" i="11" s="1"/>
  <c r="A45" i="11" a="1"/>
  <c r="A45" i="11" s="1"/>
  <c r="A19" i="11" a="1"/>
  <c r="A19" i="11" s="1"/>
  <c r="J20" i="11" a="1"/>
  <c r="J20" i="11" s="1"/>
  <c r="I17" i="11" a="1"/>
  <c r="I17" i="11" s="1"/>
  <c r="A42" i="11" a="1"/>
  <c r="A42" i="11" s="1"/>
  <c r="J19" i="11" a="1"/>
  <c r="J19" i="11" s="1"/>
  <c r="J21" i="11" a="1"/>
  <c r="J21" i="11" s="1"/>
  <c r="I44" i="11" a="1"/>
  <c r="I44" i="11" s="1"/>
  <c r="A44" i="11" a="1"/>
  <c r="A44" i="11" s="1"/>
  <c r="A21" i="11" a="1"/>
  <c r="A21" i="11" s="1"/>
  <c r="J45" i="11" a="1"/>
  <c r="J45" i="11" s="1"/>
  <c r="I18" i="11" a="1"/>
  <c r="I18" i="11" s="1"/>
  <c r="A43" i="11" a="1"/>
  <c r="A43" i="11" s="1"/>
  <c r="J18" i="11" a="1"/>
  <c r="J18" i="11" s="1"/>
  <c r="A18" i="11" a="1"/>
  <c r="A18" i="11" s="1"/>
  <c r="A20" i="11" a="1"/>
  <c r="A20" i="11" s="1"/>
  <c r="J22" i="11" a="1"/>
  <c r="J22" i="11" s="1"/>
  <c r="I22" i="11" a="1"/>
  <c r="I22" i="11" s="1"/>
  <c r="I19" i="11" a="1"/>
  <c r="I19" i="11" s="1"/>
  <c r="I21" i="11" a="1"/>
  <c r="I21" i="11" s="1"/>
  <c r="I16" i="11" a="1"/>
  <c r="I16" i="11" s="1"/>
  <c r="J16" i="11" a="1"/>
  <c r="J16" i="11" s="1"/>
  <c r="A16" i="11" a="1"/>
  <c r="A16" i="11" s="1"/>
  <c r="J37" i="11" a="1"/>
  <c r="J37" i="11" s="1"/>
  <c r="A37" i="11" a="1"/>
  <c r="A37" i="11" s="1"/>
  <c r="I37" i="11" a="1"/>
  <c r="I37" i="11" s="1"/>
  <c r="J36" i="11" a="1"/>
  <c r="J36" i="11" s="1"/>
  <c r="A36" i="11" a="1"/>
  <c r="A36" i="11" s="1"/>
  <c r="I36" i="11" a="1"/>
  <c r="I36" i="11" s="1"/>
  <c r="A34" i="11" a="1"/>
  <c r="A34" i="11" s="1"/>
  <c r="I34" i="11" a="1"/>
  <c r="I34" i="11" s="1"/>
  <c r="J34" i="11" a="1"/>
  <c r="J34" i="11" s="1"/>
  <c r="I4" i="11" a="1"/>
  <c r="I4" i="11" s="1"/>
  <c r="I10" i="11" a="1"/>
  <c r="I10" i="11" s="1"/>
  <c r="I14" i="11" a="1"/>
  <c r="I14" i="11" s="1"/>
  <c r="I24" i="11" a="1"/>
  <c r="I24" i="11" s="1"/>
  <c r="I28" i="11" a="1"/>
  <c r="I28" i="11" s="1"/>
  <c r="I47" i="11" a="1"/>
  <c r="I47" i="11" s="1"/>
  <c r="I51" i="11" a="1"/>
  <c r="I51" i="11" s="1"/>
  <c r="I38" i="11" a="1"/>
  <c r="I38" i="11" s="1"/>
  <c r="J47" i="11" a="1"/>
  <c r="J47" i="11" s="1"/>
  <c r="J51" i="11" a="1"/>
  <c r="J51" i="11" s="1"/>
  <c r="J38" i="11" a="1"/>
  <c r="J38" i="11" s="1"/>
  <c r="J4" i="11" a="1"/>
  <c r="J4" i="11" s="1"/>
  <c r="J10" i="11" a="1"/>
  <c r="J10" i="11" s="1"/>
  <c r="J14" i="11" a="1"/>
  <c r="J14" i="11" s="1"/>
  <c r="J24" i="11" a="1"/>
  <c r="J24" i="11" s="1"/>
  <c r="J28" i="11" a="1"/>
  <c r="J28" i="11" s="1"/>
  <c r="I6" i="11" a="1"/>
  <c r="I6" i="11" s="1"/>
  <c r="I11" i="11" a="1"/>
  <c r="I11" i="11" s="1"/>
  <c r="I15" i="11" a="1"/>
  <c r="I15" i="11" s="1"/>
  <c r="I25" i="11" a="1"/>
  <c r="I25" i="11" s="1"/>
  <c r="I29" i="11" a="1"/>
  <c r="I29" i="11" s="1"/>
  <c r="I48" i="11" a="1"/>
  <c r="I48" i="11" s="1"/>
  <c r="I52" i="11" a="1"/>
  <c r="I52" i="11" s="1"/>
  <c r="I32" i="11" a="1"/>
  <c r="I32" i="11" s="1"/>
  <c r="I39" i="11" a="1"/>
  <c r="I39" i="11" s="1"/>
  <c r="J32" i="11" a="1"/>
  <c r="J32" i="11" s="1"/>
  <c r="I50" i="11" a="1"/>
  <c r="I50" i="11" s="1"/>
  <c r="I41" i="11" a="1"/>
  <c r="I41" i="11" s="1"/>
  <c r="J6" i="11" a="1"/>
  <c r="J6" i="11" s="1"/>
  <c r="J11" i="11" a="1"/>
  <c r="J11" i="11" s="1"/>
  <c r="J15" i="11" a="1"/>
  <c r="J15" i="11" s="1"/>
  <c r="J25" i="11" a="1"/>
  <c r="J25" i="11" s="1"/>
  <c r="J29" i="11" a="1"/>
  <c r="J29" i="11" s="1"/>
  <c r="J48" i="11" a="1"/>
  <c r="J48" i="11" s="1"/>
  <c r="J52" i="11" a="1"/>
  <c r="J52" i="11" s="1"/>
  <c r="J39" i="11" a="1"/>
  <c r="J39" i="11" s="1"/>
  <c r="I27" i="11" a="1"/>
  <c r="I27" i="11" s="1"/>
  <c r="I31" i="11" a="1"/>
  <c r="I31" i="11" s="1"/>
  <c r="I7" i="11" a="1"/>
  <c r="I7" i="11" s="1"/>
  <c r="I12" i="11" a="1"/>
  <c r="I12" i="11" s="1"/>
  <c r="I5" i="11" a="1"/>
  <c r="I5" i="11" s="1"/>
  <c r="I26" i="11" a="1"/>
  <c r="I26" i="11" s="1"/>
  <c r="I30" i="11" a="1"/>
  <c r="I30" i="11" s="1"/>
  <c r="I49" i="11" a="1"/>
  <c r="I49" i="11" s="1"/>
  <c r="I53" i="11" a="1"/>
  <c r="I53" i="11" s="1"/>
  <c r="I33" i="11" a="1"/>
  <c r="I33" i="11" s="1"/>
  <c r="I40" i="11" a="1"/>
  <c r="I40" i="11" s="1"/>
  <c r="I9" i="11" a="1"/>
  <c r="I9" i="11" s="1"/>
  <c r="I23" i="11" a="1"/>
  <c r="I23" i="11" s="1"/>
  <c r="J7" i="11" a="1"/>
  <c r="J7" i="11" s="1"/>
  <c r="J12" i="11" a="1"/>
  <c r="J12" i="11" s="1"/>
  <c r="J5" i="11" a="1"/>
  <c r="J5" i="11" s="1"/>
  <c r="J26" i="11" a="1"/>
  <c r="J26" i="11" s="1"/>
  <c r="J30" i="11" a="1"/>
  <c r="J30" i="11" s="1"/>
  <c r="J49" i="11" a="1"/>
  <c r="J49" i="11" s="1"/>
  <c r="J53" i="11" a="1"/>
  <c r="J53" i="11" s="1"/>
  <c r="J33" i="11" a="1"/>
  <c r="J33" i="11" s="1"/>
  <c r="J40" i="11" a="1"/>
  <c r="J40" i="11" s="1"/>
  <c r="I13" i="11" a="1"/>
  <c r="I13" i="11" s="1"/>
  <c r="I46" i="11" a="1"/>
  <c r="I46" i="11" s="1"/>
  <c r="I35" i="11" a="1"/>
  <c r="I35" i="11" s="1"/>
  <c r="J9" i="11" a="1"/>
  <c r="J9" i="11" s="1"/>
  <c r="J13" i="11" a="1"/>
  <c r="J13" i="11" s="1"/>
  <c r="J23" i="11" a="1"/>
  <c r="J23" i="11" s="1"/>
  <c r="J27" i="11" a="1"/>
  <c r="J27" i="11" s="1"/>
  <c r="J46" i="11" a="1"/>
  <c r="J46" i="11" s="1"/>
  <c r="J50" i="11" a="1"/>
  <c r="J50" i="11" s="1"/>
  <c r="J31" i="11" a="1"/>
  <c r="J31" i="11" s="1"/>
  <c r="J35" i="11" a="1"/>
  <c r="J35" i="11" s="1"/>
  <c r="J41" i="11" a="1"/>
  <c r="J41" i="11" s="1"/>
  <c r="A30" i="11" a="1"/>
  <c r="A30" i="11" s="1"/>
  <c r="A28" i="11" a="1"/>
  <c r="A28" i="11" s="1"/>
  <c r="A3" i="11" a="1"/>
  <c r="A3" i="11" s="1"/>
  <c r="A4" i="11" a="1"/>
  <c r="A4" i="11" s="1"/>
  <c r="A29" i="11" a="1"/>
  <c r="A29" i="11" s="1"/>
  <c r="A6" i="11" a="1"/>
  <c r="A6" i="11" s="1"/>
  <c r="A46" i="11" a="1"/>
  <c r="A46" i="11" s="1"/>
  <c r="A47" i="11" a="1"/>
  <c r="A47" i="11" s="1"/>
  <c r="A7" i="11" a="1"/>
  <c r="A7" i="11" s="1"/>
  <c r="A50" i="11" a="1"/>
  <c r="A50" i="11" s="1"/>
  <c r="A48" i="11" a="1"/>
  <c r="A48" i="11" s="1"/>
  <c r="A49" i="11" a="1"/>
  <c r="A49" i="11" s="1"/>
  <c r="A9" i="11" a="1"/>
  <c r="A9" i="11" s="1"/>
  <c r="A10" i="11" a="1"/>
  <c r="A10" i="11" s="1"/>
  <c r="A39" i="11" a="1"/>
  <c r="A39" i="11" s="1"/>
  <c r="A11" i="11" a="1"/>
  <c r="A11" i="11" s="1"/>
  <c r="A51" i="11" a="1"/>
  <c r="A51" i="11" s="1"/>
  <c r="A40" i="11" a="1"/>
  <c r="A40" i="11" s="1"/>
  <c r="A12" i="11" a="1"/>
  <c r="A12" i="11" s="1"/>
  <c r="A32" i="11" a="1"/>
  <c r="A32" i="11" s="1"/>
  <c r="A13" i="11" a="1"/>
  <c r="A13" i="11" s="1"/>
  <c r="A52" i="11" a="1"/>
  <c r="A52" i="11" s="1"/>
  <c r="A33" i="11" a="1"/>
  <c r="A33" i="11" s="1"/>
  <c r="A25" i="11" a="1"/>
  <c r="A25" i="11" s="1"/>
  <c r="A53" i="11" a="1"/>
  <c r="A53" i="11" s="1"/>
  <c r="A5" i="11" a="1"/>
  <c r="A5" i="11" s="1"/>
  <c r="A14" i="11" a="1"/>
  <c r="A14" i="11" s="1"/>
  <c r="A31" i="11" a="1"/>
  <c r="A31" i="11" s="1"/>
  <c r="A27" i="11" a="1"/>
  <c r="A27" i="11" s="1"/>
  <c r="A15" i="11" a="1"/>
  <c r="A15" i="11" s="1"/>
  <c r="A38" i="11" a="1"/>
  <c r="A38" i="11" s="1"/>
  <c r="A26" i="11" a="1"/>
  <c r="A26" i="11" s="1"/>
  <c r="A23" i="11" a="1"/>
  <c r="A23" i="11" s="1"/>
  <c r="A35" i="11" a="1"/>
  <c r="A35" i="11" s="1"/>
  <c r="A41" i="11" a="1"/>
  <c r="A41" i="11" s="1"/>
  <c r="I3" i="11" a="1"/>
  <c r="I3" i="11" s="1"/>
  <c r="J3" i="11" a="1"/>
  <c r="J3" i="11" s="1"/>
  <c r="N1" i="11" l="1" a="1"/>
  <c r="N1" i="11" s="1"/>
  <c r="M8" i="42" a="1"/>
  <c r="Y3" i="7" a="1"/>
  <c r="Y3" i="7" s="1"/>
  <c r="P17" i="42" l="1"/>
  <c r="P28" i="42"/>
  <c r="L357" i="15" a="1"/>
  <c r="L357" i="15" s="1"/>
  <c r="L351" i="15" a="1"/>
  <c r="L351" i="15" s="1"/>
  <c r="L355" i="15" a="1"/>
  <c r="L355" i="15" s="1"/>
  <c r="L352" i="15" a="1"/>
  <c r="L352" i="15" s="1"/>
  <c r="L353" i="15" a="1"/>
  <c r="L353" i="15" s="1"/>
  <c r="L356" i="15" a="1"/>
  <c r="L356" i="15" s="1"/>
  <c r="L354" i="15" a="1"/>
  <c r="L354" i="15" s="1"/>
  <c r="L416" i="15" a="1"/>
  <c r="L416" i="15" s="1"/>
  <c r="L445" i="15" a="1"/>
  <c r="L445" i="15" s="1"/>
  <c r="L443" i="15" a="1"/>
  <c r="L443" i="15" s="1"/>
  <c r="L446" i="15" a="1"/>
  <c r="L446" i="15" s="1"/>
  <c r="L442" i="15" a="1"/>
  <c r="L442" i="15" s="1"/>
  <c r="L447" i="15" a="1"/>
  <c r="L447" i="15" s="1"/>
  <c r="L441" i="15" a="1"/>
  <c r="L441" i="15" s="1"/>
  <c r="L431" i="15" a="1"/>
  <c r="L431" i="15" s="1"/>
  <c r="L439" i="15" a="1"/>
  <c r="L439" i="15" s="1"/>
  <c r="L433" i="15" a="1"/>
  <c r="L433" i="15" s="1"/>
  <c r="L440" i="15" a="1"/>
  <c r="L440" i="15" s="1"/>
  <c r="L432" i="15" a="1"/>
  <c r="L432" i="15" s="1"/>
  <c r="L437" i="15" a="1"/>
  <c r="L437" i="15" s="1"/>
  <c r="L434" i="15" a="1"/>
  <c r="L434" i="15" s="1"/>
  <c r="L438" i="15" a="1"/>
  <c r="L438" i="15" s="1"/>
  <c r="L435" i="15" a="1"/>
  <c r="L435" i="15" s="1"/>
  <c r="L436" i="15" a="1"/>
  <c r="L436" i="15" s="1"/>
  <c r="L444" i="15" a="1"/>
  <c r="L444" i="15" s="1"/>
  <c r="M8" i="42"/>
  <c r="P18" i="42"/>
  <c r="P8" i="42"/>
  <c r="P15" i="42"/>
  <c r="P11" i="42"/>
  <c r="P12" i="42"/>
  <c r="P24" i="42"/>
  <c r="P13" i="42"/>
  <c r="P9" i="42"/>
  <c r="P23" i="42"/>
  <c r="P10" i="42"/>
  <c r="P22" i="42"/>
  <c r="P26" i="42"/>
  <c r="P21" i="42"/>
  <c r="P27" i="42"/>
  <c r="P25" i="42"/>
  <c r="P14" i="42"/>
  <c r="P20" i="42"/>
  <c r="P16" i="42"/>
  <c r="P19" i="42"/>
  <c r="L16" i="15" a="1"/>
  <c r="L16" i="15" s="1"/>
  <c r="L33" i="15" a="1"/>
  <c r="L33" i="15" s="1"/>
  <c r="L65" i="15" a="1"/>
  <c r="L65" i="15" s="1"/>
  <c r="L100" i="15" a="1"/>
  <c r="L100" i="15" s="1"/>
  <c r="L116" i="15" a="1"/>
  <c r="L116" i="15" s="1"/>
  <c r="L151" i="15" a="1"/>
  <c r="L151" i="15" s="1"/>
  <c r="L186" i="15" a="1"/>
  <c r="L186" i="15" s="1"/>
  <c r="L221" i="15" a="1"/>
  <c r="L221" i="15" s="1"/>
  <c r="L237" i="15" a="1"/>
  <c r="L237" i="15" s="1"/>
  <c r="L273" i="15" a="1"/>
  <c r="L273" i="15" s="1"/>
  <c r="L290" i="15" a="1"/>
  <c r="L290" i="15" s="1"/>
  <c r="L308" i="15" a="1"/>
  <c r="L308" i="15" s="1"/>
  <c r="L325" i="15" a="1"/>
  <c r="L325" i="15" s="1"/>
  <c r="L344" i="15" a="1"/>
  <c r="L344" i="15" s="1"/>
  <c r="L364" i="15" a="1"/>
  <c r="L364" i="15" s="1"/>
  <c r="L382" i="15" a="1"/>
  <c r="L382" i="15" s="1"/>
  <c r="L402" i="15" a="1"/>
  <c r="L402" i="15" s="1"/>
  <c r="L424" i="15" a="1"/>
  <c r="L424" i="15" s="1"/>
  <c r="L403" i="15" a="1"/>
  <c r="L403" i="15" s="1"/>
  <c r="L35" i="15" a="1"/>
  <c r="L35" i="15" s="1"/>
  <c r="L83" i="15" a="1"/>
  <c r="L83" i="15" s="1"/>
  <c r="L188" i="15" a="1"/>
  <c r="L188" i="15" s="1"/>
  <c r="L239" i="15" a="1"/>
  <c r="L239" i="15" s="1"/>
  <c r="L384" i="15" a="1"/>
  <c r="L384" i="15" s="1"/>
  <c r="L79" i="15" a="1"/>
  <c r="L79" i="15" s="1"/>
  <c r="L340" i="15" a="1"/>
  <c r="L340" i="15" s="1"/>
  <c r="L360" i="15" a="1"/>
  <c r="L360" i="15" s="1"/>
  <c r="L17" i="15" a="1"/>
  <c r="L17" i="15" s="1"/>
  <c r="L34" i="15" a="1"/>
  <c r="L34" i="15" s="1"/>
  <c r="L49" i="15" a="1"/>
  <c r="L49" i="15" s="1"/>
  <c r="L66" i="15" a="1"/>
  <c r="L66" i="15" s="1"/>
  <c r="L82" i="15" a="1"/>
  <c r="L82" i="15" s="1"/>
  <c r="L101" i="15" a="1"/>
  <c r="L101" i="15" s="1"/>
  <c r="L117" i="15" a="1"/>
  <c r="L117" i="15" s="1"/>
  <c r="L135" i="15" a="1"/>
  <c r="L135" i="15" s="1"/>
  <c r="L152" i="15" a="1"/>
  <c r="L152" i="15" s="1"/>
  <c r="L169" i="15" a="1"/>
  <c r="L169" i="15" s="1"/>
  <c r="L187" i="15" a="1"/>
  <c r="L187" i="15" s="1"/>
  <c r="L203" i="15" a="1"/>
  <c r="L203" i="15" s="1"/>
  <c r="L222" i="15" a="1"/>
  <c r="L222" i="15" s="1"/>
  <c r="L238" i="15" a="1"/>
  <c r="L238" i="15" s="1"/>
  <c r="L256" i="15" a="1"/>
  <c r="L256" i="15" s="1"/>
  <c r="L274" i="15" a="1"/>
  <c r="L274" i="15" s="1"/>
  <c r="L309" i="15" a="1"/>
  <c r="L309" i="15" s="1"/>
  <c r="L326" i="15" a="1"/>
  <c r="L326" i="15" s="1"/>
  <c r="L345" i="15" a="1"/>
  <c r="L345" i="15" s="1"/>
  <c r="L365" i="15" a="1"/>
  <c r="L365" i="15" s="1"/>
  <c r="L383" i="15" a="1"/>
  <c r="L383" i="15" s="1"/>
  <c r="L425" i="15" a="1"/>
  <c r="L425" i="15" s="1"/>
  <c r="L50" i="15" a="1"/>
  <c r="L50" i="15" s="1"/>
  <c r="L67" i="15" a="1"/>
  <c r="L67" i="15" s="1"/>
  <c r="L118" i="15" a="1"/>
  <c r="L118" i="15" s="1"/>
  <c r="L153" i="15" a="1"/>
  <c r="L153" i="15" s="1"/>
  <c r="L204" i="15" a="1"/>
  <c r="L204" i="15" s="1"/>
  <c r="L310" i="15" a="1"/>
  <c r="L310" i="15" s="1"/>
  <c r="L404" i="15" a="1"/>
  <c r="L404" i="15" s="1"/>
  <c r="L46" i="15" a="1"/>
  <c r="L46" i="15" s="1"/>
  <c r="L288" i="15" a="1"/>
  <c r="L288" i="15" s="1"/>
  <c r="L18" i="15" a="1"/>
  <c r="L18" i="15" s="1"/>
  <c r="L68" i="15" a="1"/>
  <c r="L68" i="15" s="1"/>
  <c r="L84" i="15" a="1"/>
  <c r="L84" i="15" s="1"/>
  <c r="L102" i="15" a="1"/>
  <c r="L102" i="15" s="1"/>
  <c r="L119" i="15" a="1"/>
  <c r="L119" i="15" s="1"/>
  <c r="L136" i="15" a="1"/>
  <c r="L136" i="15" s="1"/>
  <c r="L154" i="15" a="1"/>
  <c r="L154" i="15" s="1"/>
  <c r="L170" i="15" a="1"/>
  <c r="L170" i="15" s="1"/>
  <c r="L189" i="15" a="1"/>
  <c r="L189" i="15" s="1"/>
  <c r="L205" i="15" a="1"/>
  <c r="L205" i="15" s="1"/>
  <c r="L223" i="15" a="1"/>
  <c r="L223" i="15" s="1"/>
  <c r="L240" i="15" a="1"/>
  <c r="L240" i="15" s="1"/>
  <c r="L257" i="15" a="1"/>
  <c r="L257" i="15" s="1"/>
  <c r="L276" i="15" a="1"/>
  <c r="L276" i="15" s="1"/>
  <c r="L292" i="15" a="1"/>
  <c r="L292" i="15" s="1"/>
  <c r="L328" i="15" a="1"/>
  <c r="L328" i="15" s="1"/>
  <c r="L347" i="15" a="1"/>
  <c r="L347" i="15" s="1"/>
  <c r="L366" i="15" a="1"/>
  <c r="L366" i="15" s="1"/>
  <c r="L385" i="15" a="1"/>
  <c r="L385" i="15" s="1"/>
  <c r="L405" i="15" a="1"/>
  <c r="L405" i="15" s="1"/>
  <c r="L427" i="15" a="1"/>
  <c r="L427" i="15" s="1"/>
  <c r="L36" i="15" a="1"/>
  <c r="L36" i="15" s="1"/>
  <c r="L85" i="15" a="1"/>
  <c r="L85" i="15" s="1"/>
  <c r="L155" i="15" a="1"/>
  <c r="L155" i="15" s="1"/>
  <c r="L206" i="15" a="1"/>
  <c r="L206" i="15" s="1"/>
  <c r="L277" i="15" a="1"/>
  <c r="L277" i="15" s="1"/>
  <c r="L293" i="15" a="1"/>
  <c r="L293" i="15" s="1"/>
  <c r="L329" i="15" a="1"/>
  <c r="L329" i="15" s="1"/>
  <c r="L367" i="15" a="1"/>
  <c r="L367" i="15" s="1"/>
  <c r="L406" i="15" a="1"/>
  <c r="L406" i="15" s="1"/>
  <c r="L147" i="15" a="1"/>
  <c r="L147" i="15" s="1"/>
  <c r="L378" i="15" a="1"/>
  <c r="L378" i="15" s="1"/>
  <c r="L341" i="15" a="1"/>
  <c r="L341" i="15" s="1"/>
  <c r="L19" i="15" a="1"/>
  <c r="L19" i="15" s="1"/>
  <c r="L51" i="15" a="1"/>
  <c r="L51" i="15" s="1"/>
  <c r="L120" i="15" a="1"/>
  <c r="L120" i="15" s="1"/>
  <c r="L171" i="15" a="1"/>
  <c r="L171" i="15" s="1"/>
  <c r="L241" i="15" a="1"/>
  <c r="L241" i="15" s="1"/>
  <c r="L311" i="15" a="1"/>
  <c r="L311" i="15" s="1"/>
  <c r="L348" i="15" a="1"/>
  <c r="L348" i="15" s="1"/>
  <c r="L386" i="15" a="1"/>
  <c r="L386" i="15" s="1"/>
  <c r="L61" i="15" a="1"/>
  <c r="L61" i="15" s="1"/>
  <c r="L217" i="15" a="1"/>
  <c r="L217" i="15" s="1"/>
  <c r="L20" i="15" a="1"/>
  <c r="L20" i="15" s="1"/>
  <c r="L52" i="15" a="1"/>
  <c r="L52" i="15" s="1"/>
  <c r="L69" i="15" a="1"/>
  <c r="L69" i="15" s="1"/>
  <c r="L86" i="15" a="1"/>
  <c r="L86" i="15" s="1"/>
  <c r="L103" i="15" a="1"/>
  <c r="L103" i="15" s="1"/>
  <c r="L121" i="15" a="1"/>
  <c r="L121" i="15" s="1"/>
  <c r="L137" i="15" a="1"/>
  <c r="L137" i="15" s="1"/>
  <c r="L156" i="15" a="1"/>
  <c r="L156" i="15" s="1"/>
  <c r="L172" i="15" a="1"/>
  <c r="L172" i="15" s="1"/>
  <c r="L190" i="15" a="1"/>
  <c r="L190" i="15" s="1"/>
  <c r="L207" i="15" a="1"/>
  <c r="L207" i="15" s="1"/>
  <c r="L224" i="15" a="1"/>
  <c r="L224" i="15" s="1"/>
  <c r="L242" i="15" a="1"/>
  <c r="L242" i="15" s="1"/>
  <c r="L258" i="15" a="1"/>
  <c r="L258" i="15" s="1"/>
  <c r="L294" i="15" a="1"/>
  <c r="L294" i="15" s="1"/>
  <c r="L312" i="15" a="1"/>
  <c r="L312" i="15" s="1"/>
  <c r="L330" i="15" a="1"/>
  <c r="L330" i="15" s="1"/>
  <c r="L349" i="15" a="1"/>
  <c r="L349" i="15" s="1"/>
  <c r="L387" i="15" a="1"/>
  <c r="L387" i="15" s="1"/>
  <c r="L407" i="15" a="1"/>
  <c r="L407" i="15" s="1"/>
  <c r="L429" i="15" a="1"/>
  <c r="L429" i="15" s="1"/>
  <c r="L244" i="15" a="1"/>
  <c r="L244" i="15" s="1"/>
  <c r="L260" i="15" a="1"/>
  <c r="L260" i="15" s="1"/>
  <c r="L313" i="15" a="1"/>
  <c r="L313" i="15" s="1"/>
  <c r="L388" i="15" a="1"/>
  <c r="L388" i="15" s="1"/>
  <c r="L3" i="15" a="1"/>
  <c r="L3" i="15" s="1"/>
  <c r="L111" i="15" a="1"/>
  <c r="L111" i="15" s="1"/>
  <c r="L284" i="15" a="1"/>
  <c r="L284" i="15" s="1"/>
  <c r="L10" i="15" a="1"/>
  <c r="L10" i="15" s="1"/>
  <c r="L146" i="15" a="1"/>
  <c r="L146" i="15" s="1"/>
  <c r="L198" i="15" a="1"/>
  <c r="L198" i="15" s="1"/>
  <c r="L28" i="15" a="1"/>
  <c r="L28" i="15" s="1"/>
  <c r="L250" i="15" a="1"/>
  <c r="L250" i="15" s="1"/>
  <c r="L419" i="15" a="1"/>
  <c r="L419" i="15" s="1"/>
  <c r="L200" i="15" a="1"/>
  <c r="L200" i="15" s="1"/>
  <c r="L359" i="15" a="1"/>
  <c r="L359" i="15" s="1"/>
  <c r="L304" i="15" a="1"/>
  <c r="L304" i="15" s="1"/>
  <c r="L21" i="15" a="1"/>
  <c r="L21" i="15" s="1"/>
  <c r="L37" i="15" a="1"/>
  <c r="L37" i="15" s="1"/>
  <c r="L53" i="15" a="1"/>
  <c r="L53" i="15" s="1"/>
  <c r="L87" i="15" a="1"/>
  <c r="L87" i="15" s="1"/>
  <c r="L122" i="15" a="1"/>
  <c r="L122" i="15" s="1"/>
  <c r="L138" i="15" a="1"/>
  <c r="L138" i="15" s="1"/>
  <c r="L173" i="15" a="1"/>
  <c r="L173" i="15" s="1"/>
  <c r="L208" i="15" a="1"/>
  <c r="L208" i="15" s="1"/>
  <c r="L243" i="15" a="1"/>
  <c r="L243" i="15" s="1"/>
  <c r="L259" i="15" a="1"/>
  <c r="L259" i="15" s="1"/>
  <c r="L278" i="15" a="1"/>
  <c r="L278" i="15" s="1"/>
  <c r="L295" i="15" a="1"/>
  <c r="L295" i="15" s="1"/>
  <c r="L331" i="15" a="1"/>
  <c r="L331" i="15" s="1"/>
  <c r="L350" i="15" a="1"/>
  <c r="L350" i="15" s="1"/>
  <c r="L368" i="15" a="1"/>
  <c r="L368" i="15" s="1"/>
  <c r="L408" i="15" a="1"/>
  <c r="L408" i="15" s="1"/>
  <c r="L430" i="15" a="1"/>
  <c r="L430" i="15" s="1"/>
  <c r="L225" i="15" a="1"/>
  <c r="L225" i="15" s="1"/>
  <c r="L296" i="15" a="1"/>
  <c r="L296" i="15" s="1"/>
  <c r="L332" i="15" a="1"/>
  <c r="L332" i="15" s="1"/>
  <c r="L369" i="15" a="1"/>
  <c r="L369" i="15" s="1"/>
  <c r="L409" i="15" a="1"/>
  <c r="L409" i="15" s="1"/>
  <c r="L127" i="15" a="1"/>
  <c r="L127" i="15" s="1"/>
  <c r="L301" i="15" a="1"/>
  <c r="L301" i="15" s="1"/>
  <c r="L27" i="15" a="1"/>
  <c r="L27" i="15" s="1"/>
  <c r="L180" i="15" a="1"/>
  <c r="L180" i="15" s="1"/>
  <c r="L338" i="15" a="1"/>
  <c r="L338" i="15" s="1"/>
  <c r="L94" i="15" a="1"/>
  <c r="L94" i="15" s="1"/>
  <c r="L286" i="15" a="1"/>
  <c r="L286" i="15" s="1"/>
  <c r="L95" i="15" a="1"/>
  <c r="L95" i="15" s="1"/>
  <c r="L303" i="15" a="1"/>
  <c r="L303" i="15" s="1"/>
  <c r="L166" i="15" a="1"/>
  <c r="L166" i="15" s="1"/>
  <c r="L22" i="15" a="1"/>
  <c r="L22" i="15" s="1"/>
  <c r="L54" i="15" a="1"/>
  <c r="L54" i="15" s="1"/>
  <c r="L70" i="15" a="1"/>
  <c r="L70" i="15" s="1"/>
  <c r="L88" i="15" a="1"/>
  <c r="L88" i="15" s="1"/>
  <c r="L104" i="15" a="1"/>
  <c r="L104" i="15" s="1"/>
  <c r="L123" i="15" a="1"/>
  <c r="L123" i="15" s="1"/>
  <c r="L139" i="15" a="1"/>
  <c r="L139" i="15" s="1"/>
  <c r="L157" i="15" a="1"/>
  <c r="L157" i="15" s="1"/>
  <c r="L174" i="15" a="1"/>
  <c r="L174" i="15" s="1"/>
  <c r="L191" i="15" a="1"/>
  <c r="L191" i="15" s="1"/>
  <c r="L209" i="15" a="1"/>
  <c r="L209" i="15" s="1"/>
  <c r="L320" i="15" a="1"/>
  <c r="L320" i="15" s="1"/>
  <c r="L112" i="15" a="1"/>
  <c r="L112" i="15" s="1"/>
  <c r="L267" i="15" a="1"/>
  <c r="L267" i="15" s="1"/>
  <c r="L60" i="15" a="1"/>
  <c r="L60" i="15" s="1"/>
  <c r="L339" i="15" a="1"/>
  <c r="L339" i="15" s="1"/>
  <c r="L234" i="15" a="1"/>
  <c r="L234" i="15" s="1"/>
  <c r="L23" i="15" a="1"/>
  <c r="L23" i="15" s="1"/>
  <c r="L38" i="15" a="1"/>
  <c r="L38" i="15" s="1"/>
  <c r="L55" i="15" a="1"/>
  <c r="L55" i="15" s="1"/>
  <c r="L89" i="15" a="1"/>
  <c r="L89" i="15" s="1"/>
  <c r="L105" i="15" a="1"/>
  <c r="L105" i="15" s="1"/>
  <c r="L140" i="15" a="1"/>
  <c r="L140" i="15" s="1"/>
  <c r="L175" i="15" a="1"/>
  <c r="L175" i="15" s="1"/>
  <c r="L210" i="15" a="1"/>
  <c r="L210" i="15" s="1"/>
  <c r="L226" i="15" a="1"/>
  <c r="L226" i="15" s="1"/>
  <c r="L261" i="15" a="1"/>
  <c r="L261" i="15" s="1"/>
  <c r="L279" i="15" a="1"/>
  <c r="L279" i="15" s="1"/>
  <c r="L297" i="15" a="1"/>
  <c r="L297" i="15" s="1"/>
  <c r="L314" i="15" a="1"/>
  <c r="L314" i="15" s="1"/>
  <c r="L370" i="15" a="1"/>
  <c r="L370" i="15" s="1"/>
  <c r="L389" i="15" a="1"/>
  <c r="L389" i="15" s="1"/>
  <c r="L410" i="15" a="1"/>
  <c r="L410" i="15" s="1"/>
  <c r="L4" i="15" a="1"/>
  <c r="L4" i="15" s="1"/>
  <c r="L390" i="15" a="1"/>
  <c r="L390" i="15" s="1"/>
  <c r="L5" i="15" a="1"/>
  <c r="L5" i="15" s="1"/>
  <c r="L162" i="15" a="1"/>
  <c r="L162" i="15" s="1"/>
  <c r="L44" i="15" a="1"/>
  <c r="L44" i="15" s="1"/>
  <c r="L396" i="15" a="1"/>
  <c r="L396" i="15" s="1"/>
  <c r="L215" i="15" a="1"/>
  <c r="L215" i="15" s="1"/>
  <c r="L130" i="15" a="1"/>
  <c r="L130" i="15" s="1"/>
  <c r="L252" i="15" a="1"/>
  <c r="L252" i="15" s="1"/>
  <c r="L24" i="15" a="1"/>
  <c r="L24" i="15" s="1"/>
  <c r="L39" i="15" a="1"/>
  <c r="L39" i="15" s="1"/>
  <c r="L56" i="15" a="1"/>
  <c r="L56" i="15" s="1"/>
  <c r="L71" i="15" a="1"/>
  <c r="L71" i="15" s="1"/>
  <c r="L90" i="15" a="1"/>
  <c r="L90" i="15" s="1"/>
  <c r="L106" i="15" a="1"/>
  <c r="L106" i="15" s="1"/>
  <c r="L124" i="15" a="1"/>
  <c r="L124" i="15" s="1"/>
  <c r="L141" i="15" a="1"/>
  <c r="L141" i="15" s="1"/>
  <c r="L158" i="15" a="1"/>
  <c r="L158" i="15" s="1"/>
  <c r="L176" i="15" a="1"/>
  <c r="L176" i="15" s="1"/>
  <c r="L192" i="15" a="1"/>
  <c r="L192" i="15" s="1"/>
  <c r="L211" i="15" a="1"/>
  <c r="L211" i="15" s="1"/>
  <c r="L227" i="15" a="1"/>
  <c r="L227" i="15" s="1"/>
  <c r="L245" i="15" a="1"/>
  <c r="L245" i="15" s="1"/>
  <c r="L262" i="15" a="1"/>
  <c r="L262" i="15" s="1"/>
  <c r="L298" i="15" a="1"/>
  <c r="L298" i="15" s="1"/>
  <c r="L315" i="15" a="1"/>
  <c r="L315" i="15" s="1"/>
  <c r="L333" i="15" a="1"/>
  <c r="L333" i="15" s="1"/>
  <c r="L371" i="15" a="1"/>
  <c r="L371" i="15" s="1"/>
  <c r="L411" i="15" a="1"/>
  <c r="L411" i="15" s="1"/>
  <c r="L76" i="15" a="1"/>
  <c r="L76" i="15" s="1"/>
  <c r="L417" i="15" a="1"/>
  <c r="L417" i="15" s="1"/>
  <c r="L163" i="15" a="1"/>
  <c r="L163" i="15" s="1"/>
  <c r="L285" i="15" a="1"/>
  <c r="L285" i="15" s="1"/>
  <c r="L129" i="15" a="1"/>
  <c r="L129" i="15" s="1"/>
  <c r="L12" i="15" a="1"/>
  <c r="L12" i="15" s="1"/>
  <c r="L287" i="15" a="1"/>
  <c r="L287" i="15" s="1"/>
  <c r="L182" i="15" a="1"/>
  <c r="L182" i="15" s="1"/>
  <c r="L57" i="15" a="1"/>
  <c r="L57" i="15" s="1"/>
  <c r="L72" i="15" a="1"/>
  <c r="L72" i="15" s="1"/>
  <c r="L107" i="15" a="1"/>
  <c r="L107" i="15" s="1"/>
  <c r="L142" i="15" a="1"/>
  <c r="L142" i="15" s="1"/>
  <c r="L177" i="15" a="1"/>
  <c r="L177" i="15" s="1"/>
  <c r="L193" i="15" a="1"/>
  <c r="L193" i="15" s="1"/>
  <c r="L228" i="15" a="1"/>
  <c r="L228" i="15" s="1"/>
  <c r="L263" i="15" a="1"/>
  <c r="L263" i="15" s="1"/>
  <c r="L280" i="15" a="1"/>
  <c r="L280" i="15" s="1"/>
  <c r="L299" i="15" a="1"/>
  <c r="L299" i="15" s="1"/>
  <c r="L316" i="15" a="1"/>
  <c r="L316" i="15" s="1"/>
  <c r="L334" i="15" a="1"/>
  <c r="L334" i="15" s="1"/>
  <c r="L372" i="15" a="1"/>
  <c r="L372" i="15" s="1"/>
  <c r="L391" i="15" a="1"/>
  <c r="L391" i="15" s="1"/>
  <c r="L412" i="15" a="1"/>
  <c r="L412" i="15" s="1"/>
  <c r="L6" i="15" a="1"/>
  <c r="L6" i="15" s="1"/>
  <c r="L247" i="15" a="1"/>
  <c r="L247" i="15" s="1"/>
  <c r="L59" i="15" a="1"/>
  <c r="L59" i="15" s="1"/>
  <c r="L321" i="15" a="1"/>
  <c r="L321" i="15" s="1"/>
  <c r="L78" i="15" a="1"/>
  <c r="L78" i="15" s="1"/>
  <c r="L302" i="15" a="1"/>
  <c r="L302" i="15" s="1"/>
  <c r="L216" i="15" a="1"/>
  <c r="L216" i="15" s="1"/>
  <c r="L29" i="15" a="1"/>
  <c r="L29" i="15" s="1"/>
  <c r="L25" i="15" a="1"/>
  <c r="L25" i="15" s="1"/>
  <c r="L40" i="15" a="1"/>
  <c r="L40" i="15" s="1"/>
  <c r="L73" i="15" a="1"/>
  <c r="L73" i="15" s="1"/>
  <c r="L91" i="15" a="1"/>
  <c r="L91" i="15" s="1"/>
  <c r="L108" i="15" a="1"/>
  <c r="L108" i="15" s="1"/>
  <c r="L125" i="15" a="1"/>
  <c r="L125" i="15" s="1"/>
  <c r="L143" i="15" a="1"/>
  <c r="L143" i="15" s="1"/>
  <c r="L159" i="15" a="1"/>
  <c r="L159" i="15" s="1"/>
  <c r="L178" i="15" a="1"/>
  <c r="L178" i="15" s="1"/>
  <c r="L194" i="15" a="1"/>
  <c r="L194" i="15" s="1"/>
  <c r="L212" i="15" a="1"/>
  <c r="L212" i="15" s="1"/>
  <c r="L229" i="15" a="1"/>
  <c r="L229" i="15" s="1"/>
  <c r="L246" i="15" a="1"/>
  <c r="L246" i="15" s="1"/>
  <c r="L264" i="15" a="1"/>
  <c r="L264" i="15" s="1"/>
  <c r="L281" i="15" a="1"/>
  <c r="L281" i="15" s="1"/>
  <c r="L317" i="15" a="1"/>
  <c r="L317" i="15" s="1"/>
  <c r="L373" i="15" a="1"/>
  <c r="L373" i="15" s="1"/>
  <c r="L392" i="15" a="1"/>
  <c r="L392" i="15" s="1"/>
  <c r="L413" i="15" a="1"/>
  <c r="L413" i="15" s="1"/>
  <c r="L7" i="15" a="1"/>
  <c r="L7" i="15" s="1"/>
  <c r="L393" i="15" a="1"/>
  <c r="L393" i="15" s="1"/>
  <c r="L8" i="15" a="1"/>
  <c r="L8" i="15" s="1"/>
  <c r="L319" i="15" a="1"/>
  <c r="L319" i="15" s="1"/>
  <c r="L394" i="15" a="1"/>
  <c r="L394" i="15" s="1"/>
  <c r="L43" i="15" a="1"/>
  <c r="L43" i="15" s="1"/>
  <c r="L248" i="15" a="1"/>
  <c r="L248" i="15" s="1"/>
  <c r="L376" i="15" a="1"/>
  <c r="L376" i="15" s="1"/>
  <c r="L128" i="15" a="1"/>
  <c r="L128" i="15" s="1"/>
  <c r="L233" i="15" a="1"/>
  <c r="L233" i="15" s="1"/>
  <c r="L11" i="15" a="1"/>
  <c r="L11" i="15" s="1"/>
  <c r="L199" i="15" a="1"/>
  <c r="L199" i="15" s="1"/>
  <c r="L397" i="15" a="1"/>
  <c r="L397" i="15" s="1"/>
  <c r="L251" i="15" a="1"/>
  <c r="L251" i="15" s="1"/>
  <c r="L420" i="15" a="1"/>
  <c r="L420" i="15" s="1"/>
  <c r="L269" i="15" a="1"/>
  <c r="L269" i="15" s="1"/>
  <c r="L41" i="15" a="1"/>
  <c r="L41" i="15" s="1"/>
  <c r="L58" i="15" a="1"/>
  <c r="L58" i="15" s="1"/>
  <c r="L74" i="15" a="1"/>
  <c r="L74" i="15" s="1"/>
  <c r="L109" i="15" a="1"/>
  <c r="L109" i="15" s="1"/>
  <c r="L144" i="15" a="1"/>
  <c r="L144" i="15" s="1"/>
  <c r="L160" i="15" a="1"/>
  <c r="L160" i="15" s="1"/>
  <c r="L195" i="15" a="1"/>
  <c r="L195" i="15" s="1"/>
  <c r="L230" i="15" a="1"/>
  <c r="L230" i="15" s="1"/>
  <c r="L265" i="15" a="1"/>
  <c r="L265" i="15" s="1"/>
  <c r="L282" i="15" a="1"/>
  <c r="L282" i="15" s="1"/>
  <c r="L300" i="15" a="1"/>
  <c r="L300" i="15" s="1"/>
  <c r="L318" i="15" a="1"/>
  <c r="L318" i="15" s="1"/>
  <c r="L335" i="15" a="1"/>
  <c r="L335" i="15" s="1"/>
  <c r="L374" i="15" a="1"/>
  <c r="L374" i="15" s="1"/>
  <c r="L414" i="15" a="1"/>
  <c r="L414" i="15" s="1"/>
  <c r="L283" i="15" a="1"/>
  <c r="L283" i="15" s="1"/>
  <c r="L375" i="15" a="1"/>
  <c r="L375" i="15" s="1"/>
  <c r="L9" i="15" a="1"/>
  <c r="L9" i="15" s="1"/>
  <c r="L197" i="15" a="1"/>
  <c r="L197" i="15" s="1"/>
  <c r="L337" i="15" a="1"/>
  <c r="L337" i="15" s="1"/>
  <c r="L77" i="15" a="1"/>
  <c r="L77" i="15" s="1"/>
  <c r="L214" i="15" a="1"/>
  <c r="L214" i="15" s="1"/>
  <c r="L418" i="15" a="1"/>
  <c r="L418" i="15" s="1"/>
  <c r="L164" i="15" a="1"/>
  <c r="L164" i="15" s="1"/>
  <c r="L377" i="15" a="1"/>
  <c r="L377" i="15" s="1"/>
  <c r="L165" i="15" a="1"/>
  <c r="L165" i="15" s="1"/>
  <c r="L398" i="15" a="1"/>
  <c r="L398" i="15" s="1"/>
  <c r="L14" i="15" a="1"/>
  <c r="L14" i="15" s="1"/>
  <c r="L26" i="15" a="1"/>
  <c r="L26" i="15" s="1"/>
  <c r="L42" i="15" a="1"/>
  <c r="L42" i="15" s="1"/>
  <c r="L75" i="15" a="1"/>
  <c r="L75" i="15" s="1"/>
  <c r="L92" i="15" a="1"/>
  <c r="L92" i="15" s="1"/>
  <c r="L110" i="15" a="1"/>
  <c r="L110" i="15" s="1"/>
  <c r="L126" i="15" a="1"/>
  <c r="L126" i="15" s="1"/>
  <c r="L145" i="15" a="1"/>
  <c r="L145" i="15" s="1"/>
  <c r="L161" i="15" a="1"/>
  <c r="L161" i="15" s="1"/>
  <c r="L179" i="15" a="1"/>
  <c r="L179" i="15" s="1"/>
  <c r="L196" i="15" a="1"/>
  <c r="L196" i="15" s="1"/>
  <c r="L213" i="15" a="1"/>
  <c r="L213" i="15" s="1"/>
  <c r="L231" i="15" a="1"/>
  <c r="L231" i="15" s="1"/>
  <c r="L266" i="15" a="1"/>
  <c r="L266" i="15" s="1"/>
  <c r="L336" i="15" a="1"/>
  <c r="L336" i="15" s="1"/>
  <c r="L415" i="15" a="1"/>
  <c r="L415" i="15" s="1"/>
  <c r="L232" i="15" a="1"/>
  <c r="L232" i="15" s="1"/>
  <c r="L395" i="15" a="1"/>
  <c r="L395" i="15" s="1"/>
  <c r="L93" i="15" a="1"/>
  <c r="L93" i="15" s="1"/>
  <c r="L249" i="15" a="1"/>
  <c r="L249" i="15" s="1"/>
  <c r="L45" i="15" a="1"/>
  <c r="L45" i="15" s="1"/>
  <c r="L358" i="15" a="1"/>
  <c r="L358" i="15" s="1"/>
  <c r="L181" i="15" a="1"/>
  <c r="L181" i="15" s="1"/>
  <c r="L13" i="15" a="1"/>
  <c r="L13" i="15" s="1"/>
  <c r="L30" i="15" a="1"/>
  <c r="L30" i="15" s="1"/>
  <c r="L47" i="15" a="1"/>
  <c r="L47" i="15" s="1"/>
  <c r="L62" i="15" a="1"/>
  <c r="L62" i="15" s="1"/>
  <c r="L80" i="15" a="1"/>
  <c r="L80" i="15" s="1"/>
  <c r="L97" i="15" a="1"/>
  <c r="L97" i="15" s="1"/>
  <c r="L114" i="15" a="1"/>
  <c r="L114" i="15" s="1"/>
  <c r="L132" i="15" a="1"/>
  <c r="L132" i="15" s="1"/>
  <c r="L148" i="15" a="1"/>
  <c r="L148" i="15" s="1"/>
  <c r="L167" i="15" a="1"/>
  <c r="L167" i="15" s="1"/>
  <c r="L183" i="15" a="1"/>
  <c r="L183" i="15" s="1"/>
  <c r="L201" i="15" a="1"/>
  <c r="L201" i="15" s="1"/>
  <c r="L218" i="15" a="1"/>
  <c r="L218" i="15" s="1"/>
  <c r="L235" i="15" a="1"/>
  <c r="L235" i="15" s="1"/>
  <c r="L253" i="15" a="1"/>
  <c r="L253" i="15" s="1"/>
  <c r="L270" i="15" a="1"/>
  <c r="L270" i="15" s="1"/>
  <c r="L305" i="15" a="1"/>
  <c r="L305" i="15" s="1"/>
  <c r="L323" i="15" a="1"/>
  <c r="L323" i="15" s="1"/>
  <c r="L342" i="15" a="1"/>
  <c r="L342" i="15" s="1"/>
  <c r="L361" i="15" a="1"/>
  <c r="L361" i="15" s="1"/>
  <c r="L379" i="15" a="1"/>
  <c r="L379" i="15" s="1"/>
  <c r="L399" i="15" a="1"/>
  <c r="L399" i="15" s="1"/>
  <c r="L15" i="15" a="1"/>
  <c r="L15" i="15" s="1"/>
  <c r="L306" i="15" a="1"/>
  <c r="L306" i="15" s="1"/>
  <c r="L362" i="15" a="1"/>
  <c r="L362" i="15" s="1"/>
  <c r="L400" i="15" a="1"/>
  <c r="L400" i="15" s="1"/>
  <c r="L2" i="15" a="1"/>
  <c r="L2" i="15" s="1"/>
  <c r="L255" i="15" a="1"/>
  <c r="L255" i="15" s="1"/>
  <c r="L307" i="15" a="1"/>
  <c r="L307" i="15" s="1"/>
  <c r="L363" i="15" a="1"/>
  <c r="L363" i="15" s="1"/>
  <c r="L401" i="15" a="1"/>
  <c r="L401" i="15" s="1"/>
  <c r="L275" i="15" a="1"/>
  <c r="L275" i="15" s="1"/>
  <c r="L327" i="15" a="1"/>
  <c r="L327" i="15" s="1"/>
  <c r="L426" i="15" a="1"/>
  <c r="L426" i="15" s="1"/>
  <c r="L113" i="15" a="1"/>
  <c r="L113" i="15" s="1"/>
  <c r="L322" i="15" a="1"/>
  <c r="L322" i="15" s="1"/>
  <c r="L421" i="15" a="1"/>
  <c r="L421" i="15" s="1"/>
  <c r="L31" i="15" a="1"/>
  <c r="L31" i="15" s="1"/>
  <c r="L63" i="15" a="1"/>
  <c r="L63" i="15" s="1"/>
  <c r="L98" i="15" a="1"/>
  <c r="L98" i="15" s="1"/>
  <c r="L133" i="15" a="1"/>
  <c r="L133" i="15" s="1"/>
  <c r="L149" i="15" a="1"/>
  <c r="L149" i="15" s="1"/>
  <c r="L184" i="15" a="1"/>
  <c r="L184" i="15" s="1"/>
  <c r="L219" i="15" a="1"/>
  <c r="L219" i="15" s="1"/>
  <c r="L254" i="15" a="1"/>
  <c r="L254" i="15" s="1"/>
  <c r="L271" i="15" a="1"/>
  <c r="L271" i="15" s="1"/>
  <c r="L289" i="15" a="1"/>
  <c r="L289" i="15" s="1"/>
  <c r="L343" i="15" a="1"/>
  <c r="L343" i="15" s="1"/>
  <c r="L380" i="15" a="1"/>
  <c r="L380" i="15" s="1"/>
  <c r="L422" i="15" a="1"/>
  <c r="L422" i="15" s="1"/>
  <c r="L236" i="15" a="1"/>
  <c r="L236" i="15" s="1"/>
  <c r="L272" i="15" a="1"/>
  <c r="L272" i="15" s="1"/>
  <c r="L324" i="15" a="1"/>
  <c r="L324" i="15" s="1"/>
  <c r="L381" i="15" a="1"/>
  <c r="L381" i="15" s="1"/>
  <c r="L423" i="15" a="1"/>
  <c r="L423" i="15" s="1"/>
  <c r="L291" i="15" a="1"/>
  <c r="L291" i="15" s="1"/>
  <c r="L346" i="15" a="1"/>
  <c r="L346" i="15" s="1"/>
  <c r="L428" i="15" a="1"/>
  <c r="L428" i="15" s="1"/>
  <c r="L268" i="15" a="1"/>
  <c r="L268" i="15" s="1"/>
  <c r="L131" i="15" a="1"/>
  <c r="L131" i="15" s="1"/>
  <c r="L32" i="15" a="1"/>
  <c r="L32" i="15" s="1"/>
  <c r="L48" i="15" a="1"/>
  <c r="L48" i="15" s="1"/>
  <c r="L64" i="15" a="1"/>
  <c r="L64" i="15" s="1"/>
  <c r="L81" i="15" a="1"/>
  <c r="L81" i="15" s="1"/>
  <c r="L99" i="15" a="1"/>
  <c r="L99" i="15" s="1"/>
  <c r="L115" i="15" a="1"/>
  <c r="L115" i="15" s="1"/>
  <c r="L134" i="15" a="1"/>
  <c r="L134" i="15" s="1"/>
  <c r="L150" i="15" a="1"/>
  <c r="L150" i="15" s="1"/>
  <c r="L168" i="15" a="1"/>
  <c r="L168" i="15" s="1"/>
  <c r="L185" i="15" a="1"/>
  <c r="L185" i="15" s="1"/>
  <c r="L202" i="15" a="1"/>
  <c r="L202" i="15" s="1"/>
  <c r="L220" i="15" a="1"/>
  <c r="L220" i="15" s="1"/>
  <c r="L96" i="15" a="1"/>
  <c r="L96" i="15" s="1"/>
  <c r="C6" i="8" l="1" a="1"/>
  <c r="M56" i="8" l="1" a="1"/>
  <c r="M56" i="8" s="1"/>
  <c r="M48" i="8" a="1"/>
  <c r="M48" i="8" s="1"/>
  <c r="M47" i="8" a="1"/>
  <c r="M47" i="8" s="1"/>
  <c r="M38" i="8" a="1"/>
  <c r="M38" i="8" s="1"/>
  <c r="M32" i="8" a="1"/>
  <c r="M32" i="8" s="1"/>
  <c r="K87" i="8"/>
  <c r="M31" i="8" a="1"/>
  <c r="M31" i="8" s="1"/>
  <c r="K86" i="8"/>
  <c r="K85" i="8"/>
  <c r="K79" i="8"/>
  <c r="K83" i="8"/>
  <c r="K82" i="8"/>
  <c r="K80" i="8"/>
  <c r="K81" i="8"/>
  <c r="K84" i="8"/>
  <c r="K74" i="8"/>
  <c r="K78" i="8"/>
  <c r="K77" i="8"/>
  <c r="K75" i="8"/>
  <c r="K76" i="8"/>
  <c r="K67" i="8"/>
  <c r="K73" i="8"/>
  <c r="K66" i="8"/>
  <c r="K71" i="8"/>
  <c r="K70" i="8"/>
  <c r="K72" i="8"/>
  <c r="K69" i="8"/>
  <c r="K68" i="8"/>
  <c r="C6" i="8"/>
  <c r="AC21" i="7" s="1"/>
  <c r="M18" i="8" a="1"/>
  <c r="M18" i="8" s="1"/>
  <c r="K10" i="8"/>
  <c r="M10" i="8" s="1" a="1"/>
  <c r="M10" i="8" s="1"/>
  <c r="K65" i="8"/>
  <c r="K64" i="8"/>
  <c r="K63" i="8"/>
  <c r="K62" i="8"/>
  <c r="K60" i="8"/>
  <c r="K59" i="8"/>
  <c r="K58" i="8"/>
  <c r="K61" i="8"/>
  <c r="K57" i="8"/>
  <c r="K56" i="8"/>
  <c r="K51" i="8"/>
  <c r="M51" i="8" s="1" a="1"/>
  <c r="M51" i="8" s="1"/>
  <c r="K52" i="8"/>
  <c r="M52" i="8" s="1" a="1"/>
  <c r="M52" i="8" s="1"/>
  <c r="K53" i="8"/>
  <c r="M53" i="8" s="1" a="1"/>
  <c r="M53" i="8" s="1"/>
  <c r="K54" i="8"/>
  <c r="M54" i="8" s="1" a="1"/>
  <c r="M54" i="8" s="1"/>
  <c r="K55" i="8"/>
  <c r="M55" i="8" s="1" a="1"/>
  <c r="M55" i="8" s="1"/>
  <c r="K48" i="8"/>
  <c r="K50" i="8"/>
  <c r="M50" i="8" s="1" a="1"/>
  <c r="M50" i="8" s="1"/>
  <c r="K49" i="8"/>
  <c r="M49" i="8" s="1" a="1"/>
  <c r="M49" i="8" s="1"/>
  <c r="K46" i="8"/>
  <c r="M46" i="8" s="1" a="1"/>
  <c r="M46" i="8" s="1"/>
  <c r="K47" i="8"/>
  <c r="K42" i="8"/>
  <c r="M42" i="8" s="1" a="1"/>
  <c r="M42" i="8" s="1"/>
  <c r="K43" i="8"/>
  <c r="M43" i="8" s="1" a="1"/>
  <c r="M43" i="8" s="1"/>
  <c r="K45" i="8"/>
  <c r="M45" i="8" s="1" a="1"/>
  <c r="M45" i="8" s="1"/>
  <c r="K44" i="8"/>
  <c r="M44" i="8" s="1" a="1"/>
  <c r="M44" i="8" s="1"/>
  <c r="K39" i="8"/>
  <c r="M39" i="8" s="1" a="1"/>
  <c r="M39" i="8" s="1"/>
  <c r="K41" i="8"/>
  <c r="M41" i="8" s="1" a="1"/>
  <c r="M41" i="8" s="1"/>
  <c r="K40" i="8"/>
  <c r="M40" i="8" s="1" a="1"/>
  <c r="M40" i="8" s="1"/>
  <c r="K38" i="8"/>
  <c r="K37" i="8"/>
  <c r="M37" i="8" s="1" a="1"/>
  <c r="M37" i="8" s="1"/>
  <c r="K36" i="8"/>
  <c r="M36" i="8" s="1" a="1"/>
  <c r="M36" i="8" s="1"/>
  <c r="K34" i="8"/>
  <c r="M34" i="8" s="1" a="1"/>
  <c r="M34" i="8" s="1"/>
  <c r="K35" i="8"/>
  <c r="M35" i="8" s="1" a="1"/>
  <c r="M35" i="8" s="1"/>
  <c r="K31" i="8"/>
  <c r="K32" i="8"/>
  <c r="K33" i="8"/>
  <c r="M33" i="8" s="1" a="1"/>
  <c r="M33" i="8" s="1"/>
  <c r="K30" i="8"/>
  <c r="M30" i="8" s="1" a="1"/>
  <c r="M30" i="8" s="1"/>
  <c r="K29" i="8"/>
  <c r="M29" i="8" s="1" a="1"/>
  <c r="M29" i="8" s="1"/>
  <c r="K28" i="8"/>
  <c r="M28" i="8" s="1" a="1"/>
  <c r="M28" i="8" s="1"/>
  <c r="K27" i="8"/>
  <c r="M27" i="8" s="1" a="1"/>
  <c r="M27" i="8" s="1"/>
  <c r="K25" i="8"/>
  <c r="M25" i="8" s="1" a="1"/>
  <c r="M25" i="8" s="1"/>
  <c r="K24" i="8"/>
  <c r="M24" i="8" s="1" a="1"/>
  <c r="M24" i="8" s="1"/>
  <c r="K26" i="8"/>
  <c r="M26" i="8" s="1" a="1"/>
  <c r="M26" i="8" s="1"/>
  <c r="K22" i="8"/>
  <c r="M22" i="8" s="1" a="1"/>
  <c r="M22" i="8" s="1"/>
  <c r="K23" i="8"/>
  <c r="M23" i="8" s="1" a="1"/>
  <c r="M23" i="8" s="1"/>
  <c r="K21" i="8"/>
  <c r="M21" i="8" s="1" a="1"/>
  <c r="M21" i="8" s="1"/>
  <c r="K20" i="8"/>
  <c r="M20" i="8" s="1" a="1"/>
  <c r="M20" i="8" s="1"/>
  <c r="K19" i="8"/>
  <c r="M19" i="8" s="1" a="1"/>
  <c r="M19" i="8" s="1"/>
  <c r="K17" i="8"/>
  <c r="M17" i="8" s="1" a="1"/>
  <c r="M17" i="8" s="1"/>
  <c r="K18" i="8"/>
  <c r="K16" i="8"/>
  <c r="M16" i="8" s="1" a="1"/>
  <c r="M16" i="8" s="1"/>
  <c r="K15" i="8"/>
  <c r="M15" i="8" s="1" a="1"/>
  <c r="M15" i="8" s="1"/>
  <c r="K14" i="8"/>
  <c r="M14" i="8" s="1" a="1"/>
  <c r="M14" i="8" s="1"/>
  <c r="K13" i="8"/>
  <c r="M13" i="8" s="1" a="1"/>
  <c r="M13" i="8" s="1"/>
  <c r="K9" i="8"/>
  <c r="M9" i="8" s="1" a="1"/>
  <c r="M9" i="8" s="1"/>
  <c r="K7" i="8"/>
  <c r="M7" i="8" s="1" a="1"/>
  <c r="M7" i="8" s="1"/>
  <c r="K12" i="8"/>
  <c r="M12" i="8" s="1" a="1"/>
  <c r="M12" i="8" s="1"/>
  <c r="K11" i="8"/>
  <c r="M11" i="8" s="1" a="1"/>
  <c r="M11" i="8" s="1"/>
  <c r="K8" i="8"/>
  <c r="M8" i="8" s="1" a="1"/>
  <c r="M8" i="8" s="1"/>
  <c r="AC26" i="7"/>
  <c r="AC23" i="7"/>
  <c r="AC25" i="7"/>
  <c r="AC22" i="7" l="1"/>
  <c r="AC6" i="7"/>
  <c r="AC3" i="7"/>
  <c r="AC18" i="7"/>
  <c r="AC19" i="7"/>
  <c r="AC20" i="7"/>
  <c r="AC17" i="7"/>
  <c r="AC16" i="7"/>
  <c r="AC15" i="7"/>
  <c r="AC11" i="7"/>
  <c r="AC13" i="7"/>
  <c r="AC14" i="7"/>
  <c r="AC9" i="7"/>
  <c r="AC5" i="7"/>
  <c r="AC10" i="7"/>
  <c r="AC8" i="7"/>
  <c r="AC4" i="7"/>
  <c r="AC7" i="7"/>
  <c r="AC12" i="7"/>
  <c r="K6" i="8"/>
  <c r="M6" i="8" s="1" a="1"/>
  <c r="AB3" i="42" l="1" a="1"/>
  <c r="AC28" i="42" s="1" a="1"/>
  <c r="AC28" i="42" s="1"/>
  <c r="F6" i="31" a="1"/>
  <c r="M6" i="8"/>
  <c r="A6" i="31" a="1"/>
  <c r="A6" i="31" s="1"/>
  <c r="X7" i="31" l="1" a="1"/>
  <c r="X7" i="31" s="1"/>
  <c r="AE7" i="31" a="1"/>
  <c r="AE7" i="31" s="1"/>
  <c r="V7" i="31" a="1"/>
  <c r="V7" i="31" s="1"/>
  <c r="Y7" i="31" a="1"/>
  <c r="Y7" i="31" s="1"/>
  <c r="T7" i="31" a="1"/>
  <c r="T7" i="31" s="1"/>
  <c r="U7" i="31" a="1"/>
  <c r="U7" i="31" s="1"/>
  <c r="S7" i="31" a="1"/>
  <c r="S7" i="31" s="1"/>
  <c r="W7" i="31" a="1"/>
  <c r="W7" i="31" s="1"/>
  <c r="F6" i="31"/>
  <c r="F7" i="31" s="1" a="1"/>
  <c r="F7" i="31" s="1"/>
  <c r="AD7" i="31" a="1"/>
  <c r="AD7" i="31" s="1"/>
  <c r="AC7" i="31" a="1"/>
  <c r="AC7" i="31" s="1"/>
  <c r="AA7" i="31" a="1"/>
  <c r="AA7" i="31" s="1"/>
  <c r="Z7" i="31" a="1"/>
  <c r="Z7" i="31" s="1"/>
  <c r="AB7" i="31" a="1"/>
  <c r="AB7" i="31" s="1"/>
  <c r="AC27" i="42" a="1"/>
  <c r="AC27" i="42" s="1"/>
  <c r="AC19" i="42" a="1"/>
  <c r="AC19" i="42" s="1"/>
  <c r="AC11" i="42" a="1"/>
  <c r="AC11" i="42" s="1"/>
  <c r="AC15" i="42" a="1"/>
  <c r="AC15" i="42" s="1"/>
  <c r="AC14" i="42" a="1"/>
  <c r="AC14" i="42" s="1"/>
  <c r="AC5" i="42" a="1"/>
  <c r="AC5" i="42" s="1"/>
  <c r="AC12" i="42" a="1"/>
  <c r="AC12" i="42" s="1"/>
  <c r="AC26" i="42" a="1"/>
  <c r="AC26" i="42" s="1"/>
  <c r="AC18" i="42" a="1"/>
  <c r="AC18" i="42" s="1"/>
  <c r="AC10" i="42" a="1"/>
  <c r="AC10" i="42" s="1"/>
  <c r="AC8" i="42" a="1"/>
  <c r="AC8" i="42" s="1"/>
  <c r="AC7" i="42" a="1"/>
  <c r="AC7" i="42" s="1"/>
  <c r="AC22" i="42" a="1"/>
  <c r="AC22" i="42" s="1"/>
  <c r="AC21" i="42" a="1"/>
  <c r="AC21" i="42" s="1"/>
  <c r="AC25" i="42" a="1"/>
  <c r="AC25" i="42" s="1"/>
  <c r="AC17" i="42" a="1"/>
  <c r="AC17" i="42" s="1"/>
  <c r="AC9" i="42" a="1"/>
  <c r="AC9" i="42" s="1"/>
  <c r="AC16" i="42" a="1"/>
  <c r="AC16" i="42" s="1"/>
  <c r="AC23" i="42" a="1"/>
  <c r="AC23" i="42" s="1"/>
  <c r="AC6" i="42" a="1"/>
  <c r="AC6" i="42" s="1"/>
  <c r="AC13" i="42" a="1"/>
  <c r="AC13" i="42" s="1"/>
  <c r="AC24" i="42" a="1"/>
  <c r="AC24" i="42" s="1"/>
  <c r="AC20" i="42" a="1"/>
  <c r="AC20" i="42" s="1"/>
  <c r="AB3" i="42"/>
  <c r="AC3" i="42" s="1" a="1"/>
  <c r="AC3" i="42" s="1"/>
  <c r="AC4" i="42" a="1"/>
  <c r="AC4" i="42" s="1"/>
  <c r="R7" i="31" a="1"/>
  <c r="R7" i="31" s="1"/>
  <c r="Q7" i="31" a="1"/>
  <c r="Q7" i="31" s="1"/>
  <c r="O7" i="31" a="1"/>
  <c r="O7" i="31" s="1"/>
  <c r="P7" i="31" a="1"/>
  <c r="P7" i="31" s="1"/>
  <c r="M7" i="31" a="1"/>
  <c r="M7" i="31" s="1"/>
  <c r="N7" i="31" a="1"/>
  <c r="N7" i="31" s="1"/>
  <c r="L7" i="31" a="1"/>
  <c r="L7" i="31" s="1"/>
  <c r="K7" i="31" a="1"/>
  <c r="K7" i="31" s="1"/>
  <c r="J7" i="31" a="1"/>
  <c r="J7" i="31" s="1"/>
  <c r="H7" i="31" a="1"/>
  <c r="H7" i="31" s="1"/>
  <c r="I7" i="31" a="1"/>
  <c r="I7" i="31" s="1"/>
  <c r="G7" i="31" a="1"/>
  <c r="G7" i="3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<sst xmlns="http://schemas.openxmlformats.org/spreadsheetml/2006/main" count="8361" uniqueCount="4031">
  <si>
    <t>When to Apply the AIAF</t>
  </si>
  <si>
    <t>When you may not need to apply the AIAF</t>
  </si>
  <si>
    <t>The AIAF must be applied at defined points across the AI system lifecycle, and whenever risks, context, or system functions change in ways that could affect outcomes or oversight.</t>
  </si>
  <si>
    <t>Use of publicly accessible, browser-based AI services for general or exploratory purposes — such as drafting, summarising, or ideation — may be managed under your agency’s Acceptable Use Policy.
Where such use is expressly authorised and governed by those policies, that policy position takes precedence over this framework.
If your agency’s Acceptable Use Policy does not explicitly address or permit this type of AI use, or if there is any uncertainty about its coverage, the AIAF must be applied before the tool or service is used with agency data or within agency work.</t>
  </si>
  <si>
    <t>At Key Project Phases:</t>
  </si>
  <si>
    <t>•</t>
  </si>
  <si>
    <t>Concept or Design: When exploring or designing a new AI use case.</t>
  </si>
  <si>
    <t>Procurement: When sourcing an AI system, service, or embedding AI in procured products.</t>
  </si>
  <si>
    <t>Pilot/validation: Before and during pilot testing to verify correct operation.</t>
  </si>
  <si>
    <t>Deployment: Before deployment at scale.</t>
  </si>
  <si>
    <t>Operations: Throughout live use, including monitoring and maintenance.</t>
  </si>
  <si>
    <t>Review or Retirement: At project close, or when re-evaluating risk across the lifecycle.</t>
  </si>
  <si>
    <t>When Risk or Context Changes:</t>
  </si>
  <si>
    <t>Introducing AI into an existing system.</t>
  </si>
  <si>
    <t>Discovering AI is in use but has not yet been assessed.</t>
  </si>
  <si>
    <t>Any change to data, algorithm, model, or technology.</t>
  </si>
  <si>
    <t>Change in purpose, use case, or intended use.</t>
  </si>
  <si>
    <t>Change in the level of human oversight or involvement.</t>
  </si>
  <si>
    <t>Based on Risk Triggers:</t>
  </si>
  <si>
    <t>Produces or influences administrative decisions with legal or similar significant effect.</t>
  </si>
  <si>
    <t>Triggers a real-world action with meaningful impact.</t>
  </si>
  <si>
    <t>Operates autonomously without manual initiation.</t>
  </si>
  <si>
    <t>Automates one or more critical steps in decision-making.</t>
  </si>
  <si>
    <t>Is trained on or generates sensitive information.</t>
  </si>
  <si>
    <t>Carries risk of system failure, misuse, or harm.</t>
  </si>
  <si>
    <t>Lacks explainability or transparency in outputs.</t>
  </si>
  <si>
    <t>HOW TO USE THE AI ASSESSMENT FRAMEWORK</t>
  </si>
  <si>
    <t>USECASE INFORMATION</t>
  </si>
  <si>
    <t>Project Title:</t>
  </si>
  <si>
    <t>Project Description</t>
  </si>
  <si>
    <t>Is this project valued at over $5M(ETC) and/or funded by the Digital Restart Fund?</t>
  </si>
  <si>
    <t>YES</t>
  </si>
  <si>
    <t>Who is completing this assessment?:</t>
  </si>
  <si>
    <t>Date Completed:dd/mm/yyyy</t>
  </si>
  <si>
    <t>DEBUG(HIDE)</t>
  </si>
  <si>
    <t>To what extent will the system automate manual or repetitive tasks currently performed by staff?</t>
  </si>
  <si>
    <t>None – No automation of existing manual workload</t>
  </si>
  <si>
    <t>To what extent will the system reduce the end-to-end time required to deliver outputs or services to users?</t>
  </si>
  <si>
    <t>None – No change in delivery time</t>
  </si>
  <si>
    <t>To what extent will the system reduce ongoing operating or service delivery costs?</t>
  </si>
  <si>
    <t>None – No measurable cost reduction</t>
  </si>
  <si>
    <t>To what extent will the system avoid future costs that would otherwise be incurred?</t>
  </si>
  <si>
    <t>None – No forecast cost avoidance</t>
  </si>
  <si>
    <t>To what extent will the system reduce the frequency or severity of human errors that impact quality, safety, or compliance?</t>
  </si>
  <si>
    <t>High – Reduces errors by &gt;30%</t>
  </si>
  <si>
    <t>To what extent will the system produce more consistent and reliable outcomes across similar cases or service interactions?</t>
  </si>
  <si>
    <t>None – No improvement in consistency</t>
  </si>
  <si>
    <t>To what extent will the system improve the ability to monitor or detect compliance breaches in a timely and accurate manner?</t>
  </si>
  <si>
    <t>Low – Improves detection rate/timeliness by &lt;10%</t>
  </si>
  <si>
    <t>To what extent will the system improve the timeliness, accuracy, or completeness of required statutory or policy reporting?</t>
  </si>
  <si>
    <t>To what extent will the system improve access to services for disadvantaged, rural, or remote communities?</t>
  </si>
  <si>
    <t>To what extent will the system improve the usability, accessibility, or satisfaction of services for end users?</t>
  </si>
  <si>
    <t>To what extent will the system increase transparency of decision-making processes so stakeholders can understand how outcomes are reached?</t>
  </si>
  <si>
    <t>To what extent will the system improve accountability by enabling decisions and outcomes to be traced to responsible parties or systems?</t>
  </si>
  <si>
    <t>To what extent will the system enable new capabilities or service models not previously possible within the organisation?</t>
  </si>
  <si>
    <t>To what extent will the system accelerate research, development, or innovation activities by reducing time-to-insight or iteration cycles?</t>
  </si>
  <si>
    <t>To what extent will the system create measurable public value or social benefit that aligns with agency or NSW strategic objectives?</t>
  </si>
  <si>
    <t>To what extent will the system deliver positive environmental outcomes, such as reduced emissions or improved sustainability?</t>
  </si>
  <si>
    <t>ASSESSMENT</t>
  </si>
  <si>
    <t>Response No.</t>
  </si>
  <si>
    <t>Fairness</t>
  </si>
  <si>
    <t>Privacy &amp; Security</t>
  </si>
  <si>
    <t>Transparency &amp; Explainability</t>
  </si>
  <si>
    <t>Accountability</t>
  </si>
  <si>
    <t>Human/Social/Environmental Wellbeing</t>
  </si>
  <si>
    <t>Human-Centred Values</t>
  </si>
  <si>
    <t>Reliability &amp; Safety</t>
  </si>
  <si>
    <t>Contestability</t>
  </si>
  <si>
    <t>RISK BAND</t>
  </si>
  <si>
    <t>POST ASSESSMENT GUIDANCE</t>
  </si>
  <si>
    <t>SCORING</t>
  </si>
  <si>
    <t>Q1</t>
  </si>
  <si>
    <t>What phase of the system lifecycle are you assessing?</t>
  </si>
  <si>
    <t>Inherrent Risk</t>
  </si>
  <si>
    <t>&lt; these are the inherent risk indicators
(  use, decision, impact, failure, stakeholder, reversal,  impact_review )</t>
  </si>
  <si>
    <t>DIGITAL NSW: NSW ARTIFICIAL INTELLIGENCE - ASSESSMENT FRAMEWORK (AIAF)</t>
  </si>
  <si>
    <t>Q2</t>
  </si>
  <si>
    <t>Which best describes the AI system being assessed?</t>
  </si>
  <si>
    <t>Pattern Risk</t>
  </si>
  <si>
    <t>&lt; these are specific tag patterns that trigger High Risk</t>
  </si>
  <si>
    <t>Q3</t>
  </si>
  <si>
    <t>What is the main purpose of the AI system?</t>
  </si>
  <si>
    <t>P-count Risk</t>
  </si>
  <si>
    <t>&lt; these are the design risk indicators</t>
  </si>
  <si>
    <t>Q4</t>
  </si>
  <si>
    <t>Which of the following best describes the primary data your system collects, uses, discloses, or stores?</t>
  </si>
  <si>
    <t>P-count Num</t>
  </si>
  <si>
    <t>This is a sum of inherrent risks + Design risks
&lt; 5 will overide inhherrent risk &lt; 10 is critical.</t>
  </si>
  <si>
    <t>Q5</t>
  </si>
  <si>
    <t xml:space="preserve">How is the AI system deployed within your organisation’s environment? </t>
  </si>
  <si>
    <t>&lt; looks at inherrent, if pattern or p-count = high then switch to highest.</t>
  </si>
  <si>
    <t>Q6</t>
  </si>
  <si>
    <t xml:space="preserve">Who determines or controls the system’s logic or learning behaviour? </t>
  </si>
  <si>
    <t>Q7</t>
  </si>
  <si>
    <t xml:space="preserve">What types of decisions are influenced or made by the AI system? </t>
  </si>
  <si>
    <t>Q8</t>
  </si>
  <si>
    <t>What is the worst credible harm to people or rights?</t>
  </si>
  <si>
    <t>Q9</t>
  </si>
  <si>
    <t>To what extent does the AI system operate without human intervention?</t>
  </si>
  <si>
    <t>Q10</t>
  </si>
  <si>
    <t>What level of human oversight or governance is applied to system decisions and behaviour?</t>
  </si>
  <si>
    <t>Q11</t>
  </si>
  <si>
    <t>Which stakeholder group is primarily impacted by the system’s outputs or actions?</t>
  </si>
  <si>
    <t>Q12</t>
  </si>
  <si>
    <t>What is the potential operational impact if the system fails?</t>
  </si>
  <si>
    <t>Q13</t>
  </si>
  <si>
    <t>Are decisions or outputs from the system reversible or correctable?</t>
  </si>
  <si>
    <r>
      <rPr>
        <sz val="18"/>
        <rFont val="Aptos"/>
        <family val="2"/>
      </rPr>
      <t>⟳</t>
    </r>
    <r>
      <rPr>
        <sz val="12"/>
        <rFont val="Aptos"/>
        <family val="2"/>
      </rPr>
      <t xml:space="preserve"> Compliance Obligation </t>
    </r>
  </si>
  <si>
    <t>Q14</t>
  </si>
  <si>
    <t>Does this AI system have clear and timely mechanisms to correct errors or provide redress if harm occurs?</t>
  </si>
  <si>
    <r>
      <rPr>
        <sz val="18"/>
        <rFont val="Aptos"/>
        <family val="2"/>
      </rPr>
      <t xml:space="preserve">⚠ </t>
    </r>
    <r>
      <rPr>
        <sz val="12"/>
        <rFont val="Aptos"/>
        <family val="2"/>
      </rPr>
      <t>Mandatory Requirement</t>
    </r>
  </si>
  <si>
    <t>Q15</t>
  </si>
  <si>
    <t xml:space="preserve">Has your organisation assessed potential community or stakeholder impacts and implemented appropriate risk mitigations? </t>
  </si>
  <si>
    <r>
      <rPr>
        <sz val="18"/>
        <rFont val="Aptos"/>
        <family val="2"/>
      </rPr>
      <t>⚖</t>
    </r>
    <r>
      <rPr>
        <sz val="12"/>
        <rFont val="Aptos"/>
        <family val="2"/>
      </rPr>
      <t xml:space="preserve"> Ethical Consideration</t>
    </r>
  </si>
  <si>
    <t>Q16</t>
  </si>
  <si>
    <t>Does the system interact with or form part of a broader system ecosystem?</t>
  </si>
  <si>
    <r>
      <rPr>
        <sz val="18"/>
        <rFont val="Aptos"/>
        <family val="2"/>
      </rPr>
      <t xml:space="preserve">☆ </t>
    </r>
    <r>
      <rPr>
        <sz val="12"/>
        <rFont val="Aptos"/>
        <family val="2"/>
      </rPr>
      <t>Recommended</t>
    </r>
  </si>
  <si>
    <t>trigger ethic req</t>
  </si>
  <si>
    <t>max scores</t>
  </si>
  <si>
    <t>Concept</t>
  </si>
  <si>
    <t>Design</t>
  </si>
  <si>
    <t>Dev</t>
  </si>
  <si>
    <t>Deploy</t>
  </si>
  <si>
    <t>Operational</t>
  </si>
  <si>
    <t>Review</t>
  </si>
  <si>
    <t>Retire</t>
  </si>
  <si>
    <t>DIGITAL NSW - OFFICE OF AI: NSW ARTIFICIAL INTELLIGENCE - ASSESSMENT FRAMEWORK (AIAF)</t>
  </si>
  <si>
    <t>Phase Score</t>
  </si>
  <si>
    <t>Sub Score calcs:</t>
  </si>
  <si>
    <t>score based</t>
  </si>
  <si>
    <t>FILTER BY FOCUS AREA</t>
  </si>
  <si>
    <t>ALL</t>
  </si>
  <si>
    <t>YOUR ASSESSMENT RESPONSE</t>
  </si>
  <si>
    <t>FOCUS QUESTIONS</t>
  </si>
  <si>
    <t>RISK AREA</t>
  </si>
  <si>
    <t>SME</t>
  </si>
  <si>
    <t>YOUR ANSWER</t>
  </si>
  <si>
    <t>RECOMMENDED TREATMENT</t>
  </si>
  <si>
    <t xml:space="preserve"> RISKS AND SUGGESTED MITIGATIONS</t>
  </si>
  <si>
    <t>Project:</t>
  </si>
  <si>
    <t>Phase:</t>
  </si>
  <si>
    <t>Responsible Officer:</t>
  </si>
  <si>
    <t>ID:</t>
  </si>
  <si>
    <t>Risk:</t>
  </si>
  <si>
    <t>Description:</t>
  </si>
  <si>
    <t>Likelihood:</t>
  </si>
  <si>
    <t>Possible</t>
  </si>
  <si>
    <t>Impact:</t>
  </si>
  <si>
    <t>Minor</t>
  </si>
  <si>
    <t>Risk Level:</t>
  </si>
  <si>
    <t>Owner:</t>
  </si>
  <si>
    <t>Treatment Actions:</t>
  </si>
  <si>
    <t>Status:</t>
  </si>
  <si>
    <t>Rare: May occur only in exceptional circumstances. Probability is very low (&lt;5% over project/system life).</t>
  </si>
  <si>
    <t>Likely</t>
  </si>
  <si>
    <t>Unlikely: Could occur at some time, but not expected. Probability low (~5–20%).</t>
  </si>
  <si>
    <t>Possible: Might occur at some time. Probability moderate (~20–50%).</t>
  </si>
  <si>
    <t>Insignificant</t>
  </si>
  <si>
    <t>Likely: Will probably occur in most circumstances. Probability high (~50–80%).</t>
  </si>
  <si>
    <t>Almost Certain: Expected to occur in most circumstances. Probability very high</t>
  </si>
  <si>
    <t>Moderate</t>
  </si>
  <si>
    <t>Major</t>
  </si>
  <si>
    <t>Consequence:</t>
  </si>
  <si>
    <t>Insignificant: Negligible effect. No injury, no service disruption, no measurable financial loss, no reputational damage.</t>
  </si>
  <si>
    <t>Minor: Small impact. Minor injury, short service interruption, low financial cost, limited reputational concern.</t>
  </si>
  <si>
    <t>Moderate: Noticeable impact. Medical treatment injury, service disruption requiring workaround, medium financial loss, moderate reputational concern.</t>
  </si>
  <si>
    <t>Major: Serious impact. Permanent injury or significant harm, prolonged service outage, high financial cost, major reputational concern, regulatory scrutiny.</t>
  </si>
  <si>
    <t>Mitigation Planned</t>
  </si>
  <si>
    <t>Identified – the risk has been logged but not yet assessed.</t>
  </si>
  <si>
    <t>Assessed / Analysed – likelihood and impact have been rated.</t>
  </si>
  <si>
    <t>Mitigated / Controlled</t>
  </si>
  <si>
    <t>Mitigation Planned – treatments or controls have been defined.</t>
  </si>
  <si>
    <t>Accepted</t>
  </si>
  <si>
    <t>Mitigation in Progress – controls are being implemented.</t>
  </si>
  <si>
    <t>Closed</t>
  </si>
  <si>
    <t>Mitigated / Controlled – controls are in place and risk is reduced.</t>
  </si>
  <si>
    <t>Accepted – the risk remains but has been consciously accepted by management.</t>
  </si>
  <si>
    <t>Closed – the risk is no longer relevant or fully resolved.</t>
  </si>
  <si>
    <t>SME:TECHNICAL</t>
  </si>
  <si>
    <t>SME:LEGAL</t>
  </si>
  <si>
    <t>SME:PRIVACY</t>
  </si>
  <si>
    <t>SME:CYBERSECURITY</t>
  </si>
  <si>
    <t>SME:DATAGOVERNANCE</t>
  </si>
  <si>
    <t>SME:PROCUREMENT</t>
  </si>
  <si>
    <t>Complete Assessment</t>
  </si>
  <si>
    <t>Use-case Description</t>
  </si>
  <si>
    <t>Post Assessment Guidance</t>
  </si>
  <si>
    <t>Ethical Risk Profile</t>
  </si>
  <si>
    <t>Risks Surfaced in DeepDive</t>
  </si>
  <si>
    <t>Sign off</t>
  </si>
  <si>
    <t>Title</t>
  </si>
  <si>
    <t>AIAF Version</t>
  </si>
  <si>
    <t>You are formally attesting that you have completed the AI Assessment for this use case, reviewed the identified risks, and accept accountability for ensuring all mandatory requirements are actioned and appropriate controls are implemented.
By signing, you confirm that this record will be retained in the agency’s records management system, that all required oversight (SME, Legal, AIRC) has been or will be engaged where triggered, and that:
 - Any High or Critical risks have been registered in your agency’s AI register; and
 - Any High or Critical use cases have been referred to the AI Review Committee (AIRC).
You also acknowledge that this assessment represents a point-in-time review and must be updated or re-run if material changes are made to the system or when it progresses into a new lifecycle phase.</t>
  </si>
  <si>
    <t>Description</t>
  </si>
  <si>
    <t xml:space="preserve">⟳ Compliance Obligation  | ⚠ Mandatory Requirement | ⚖ Ethical Consideration |☆ Recommended </t>
  </si>
  <si>
    <t>Human Social Environmental Wellbeing</t>
  </si>
  <si>
    <t>Completed by</t>
  </si>
  <si>
    <t>Requirements Surfaced</t>
  </si>
  <si>
    <t>Triggered By:</t>
  </si>
  <si>
    <t>Ethic Principle  Statements</t>
  </si>
  <si>
    <t>Risk Band</t>
  </si>
  <si>
    <t>AI must be used fairly by avoiding bias and inequality through diverse, representative datasets, ensuring data relevance and quality, and testing outputs for demographic fairness.</t>
  </si>
  <si>
    <t>AI must apply privacy-by-design and security-by-design, manage re-identification risks, comply with the NSW Cyber Security Policy, and follow the Privacy Commissioner’s 7 Privacy by Design principles.</t>
  </si>
  <si>
    <t>Agencies must ensure AI outputs are explainable, with documentation of data sources, models, and decision logic, as transparency is critical to maintaining public trust.</t>
  </si>
  <si>
    <t>Clear responsibility for AI outcomes must be assigned, with officers signing off assessments and governance structures ensuring accountability, including escalation to AIRC and SMEs for higher-risk cases.</t>
  </si>
  <si>
    <t>Agencies must monitor AI systems for unintended consequences, secondary harms, and long-term community impacts, including indirect harms such as erosion of trust.</t>
  </si>
  <si>
    <t>AI use must respect human rights, autonomy, diversity, and inclusion, and consider the lived experience of minority and vulnerable groups throughout the system lifecycle.</t>
  </si>
  <si>
    <t>AI systems must operate reliably under varied conditions, with performance measured for accuracy, precision, sensitivity, and specificity, and with customised monitoring for high-risk systems.</t>
  </si>
  <si>
    <t>AI outcomes that affect individuals or groups must be open to challenge, with accessible redress mechanisms and escalation to responsible officers where risks are identified.</t>
  </si>
  <si>
    <t>Responsible Officers</t>
  </si>
  <si>
    <t>Oversight</t>
  </si>
  <si>
    <t>Enter your name, and the date to formally sign off and approve the assessment.</t>
  </si>
  <si>
    <t>Role</t>
  </si>
  <si>
    <t>Named Officer</t>
  </si>
  <si>
    <t>Date</t>
  </si>
  <si>
    <t>Technical Product Owner</t>
  </si>
  <si>
    <t>$5M+(ETC) and/or DRF?</t>
  </si>
  <si>
    <t>Data Owner</t>
  </si>
  <si>
    <t>Date Completed</t>
  </si>
  <si>
    <t>USE CASE DESCRIPTION</t>
  </si>
  <si>
    <t>Business Sponsor</t>
  </si>
  <si>
    <t>Assessment Responses</t>
  </si>
  <si>
    <t>Use Case Ethical Risk</t>
  </si>
  <si>
    <t>SME Review</t>
  </si>
  <si>
    <t>Suggested guidance:</t>
  </si>
  <si>
    <t>Legal Reviewer</t>
  </si>
  <si>
    <t>Data Reviewer</t>
  </si>
  <si>
    <t>Privacy Reviewer</t>
  </si>
  <si>
    <t>Security Reviewer</t>
  </si>
  <si>
    <t>AIRC Review</t>
  </si>
  <si>
    <t>AISecretarit contacted</t>
  </si>
  <si>
    <t>Question</t>
  </si>
  <si>
    <t>Response (with Qualifying Statement)</t>
  </si>
  <si>
    <t>TechnicalDescription</t>
  </si>
  <si>
    <t>EthicalDescription</t>
  </si>
  <si>
    <t>Tag</t>
  </si>
  <si>
    <t>Base</t>
  </si>
  <si>
    <t>Weight</t>
  </si>
  <si>
    <t>VERSION</t>
  </si>
  <si>
    <t>Concept - Idea only. No design or build work yet.</t>
  </si>
  <si>
    <t>The system is still being planned or explored. No development work has started.</t>
  </si>
  <si>
    <t>Early planning must weigh whether AI use is necessary, whether benefits outweigh risks, and whether the concept aligns with community values and rights.</t>
  </si>
  <si>
    <t>phase:concept</t>
  </si>
  <si>
    <t>PROD-01</t>
  </si>
  <si>
    <t>Design - Features, data, and architecture defined. Not built.</t>
  </si>
  <si>
    <t>The system’s technical architecture, features, and data requirements are being defined, but it hasn't been built yet.</t>
  </si>
  <si>
    <t>Design choices must anticipate fairness, privacy, and safety risks before build, embedding ethics into system architecture.</t>
  </si>
  <si>
    <t>phase:design</t>
  </si>
  <si>
    <t>Development - Being built, trained, or configured. Not live.</t>
  </si>
  <si>
    <t>The system is currently being built, trained, or configured. It is not yet in live use.</t>
  </si>
  <si>
    <t>Development must avoid embedding bias, respect data rights, and ensure transparency in how models are trained.</t>
  </si>
  <si>
    <t>phase:development</t>
  </si>
  <si>
    <t>Deployment - Rolling out to live. May be a pilot.</t>
  </si>
  <si>
    <t>The system is being rolled out into a live environment but may still be in testing or pilot mode.</t>
  </si>
  <si>
    <t>Pilots and rollouts must include safeguards, clear accountability, and protections for affected users, especially vulnerable groups.</t>
  </si>
  <si>
    <t>phase:deployment</t>
  </si>
  <si>
    <t>Operational - Live and used day to day.</t>
  </si>
  <si>
    <t>The system is live and in regular use. It is supporting or delivering real-world activities.</t>
  </si>
  <si>
    <t>Ongoing use requires transparency, monitoring for harms, and accountability for AI-influenced outcomes.</t>
  </si>
  <si>
    <t>phase:operational</t>
  </si>
  <si>
    <t>Review - Being evaluated for performance, risk, or compliance.</t>
  </si>
  <si>
    <t>The system is stable and operational, and ongoing support, maintenance, or performance monitoring is in place.</t>
  </si>
  <si>
    <t>Reviews must assess unintended consequences, fairness across communities, and respect for human rights in ongoing operation.</t>
  </si>
  <si>
    <t>phase:review</t>
  </si>
  <si>
    <t>Retirement or replacement - Being phased out and removed.</t>
  </si>
  <si>
    <t xml:space="preserve">	The system is being phased out or retired. It is no longer in active use or is being dismantled.</t>
  </si>
  <si>
    <t>System decommissioning must ensure safe handling of data, continuity of services, and accountability for past impacts.</t>
  </si>
  <si>
    <t>phase:retirement</t>
  </si>
  <si>
    <t xml:space="preserve">What type of AI System are you assessing? </t>
  </si>
  <si>
    <t>SaaS AI Tool (Commercial off-the-shelf SaaS offering)</t>
  </si>
  <si>
    <t>A third-party AI tool delivered as a subscription service (e.g. ChatGPT, Copilot). You use it via the cloud and have no control over the model’s internals.</t>
  </si>
  <si>
    <t>Cloud-based tools raise risks around privacy, data sovereignty, and accountability for vendor-controlled models.</t>
  </si>
  <si>
    <t>system:saas_tool</t>
  </si>
  <si>
    <t>Off-the-Shelf AI Product (Standalone AI implemented internally)</t>
  </si>
  <si>
    <t>A complete AI product you’ve purchased and deployed in your own environment. You didn’t build it, but you run and manage it yourself.</t>
  </si>
  <si>
    <t>Deployment must ensure compliance with local laws, fairness safeguards, and responsible data use even when internal teams did not design the model.</t>
  </si>
  <si>
    <t>system:off_the_shelf</t>
  </si>
  <si>
    <t>Internally Developed AI System (Built and maintained by your organisation)</t>
  </si>
  <si>
    <t>An AI system that your team has designed, built, and maintains. You have full control over the model and its training data.</t>
  </si>
  <si>
    <t>Full control creates full responsibility — ethical risks must be addressed in design, data selection, training, and ongoing monitoring.</t>
  </si>
  <si>
    <t>system:internal_dev</t>
  </si>
  <si>
    <t>AI System Built by External Vendor (Customised for your organisation)</t>
  </si>
  <si>
    <t>A vendor developed this AI specifically for your needs. It may be hosted by you or the vendor, but it's not a generic off-the-shelf tool.</t>
  </si>
  <si>
    <t>Vendor contracts must include safeguards for transparency, accountability, and equitable outcomes, avoiding “black-box” reliance.</t>
  </si>
  <si>
    <t>system:vendor_custom</t>
  </si>
  <si>
    <t>Embedded AI Component (Integrated into a larger, non-AI system)</t>
  </si>
  <si>
    <t>AI is used as a feature inside a broader system (e.g. analytics in a CRM or fraud detection in a transaction engine). It’s not a standalone tool.</t>
  </si>
  <si>
    <t>Hidden AI features must still respect rights, explainability, and fairness, even when they are only part of a bigger system.</t>
  </si>
  <si>
    <t>system:embedded_component</t>
  </si>
  <si>
    <t>Part of a Multi-System AI Ecosystem (Multiple AI systems working together)</t>
  </si>
  <si>
    <t>The system is one of several AI components that interact or coordinate, possibly across different tools or platforms.</t>
  </si>
  <si>
    <t>Interacting AI systems can amplify harms; oversight must address accountability, interoperability, and systemic bias.</t>
  </si>
  <si>
    <t>system:multi_ai_ecosystem</t>
  </si>
  <si>
    <t>Generative AI Model (Custom or fine-tuned generative AI system)</t>
  </si>
  <si>
    <t>An AI model that creates content  text, images, audio, etc.  and has been custom trained or fine-tuned for your use case.</t>
  </si>
  <si>
    <t>Content creation carries risks of misinformation, bias, cultural harm, and misuse that require human oversight and safeguards.</t>
  </si>
  <si>
    <t>system:genai</t>
  </si>
  <si>
    <t>Research or Experimental Use AI System (Used for trials, pilots, or exploratory purposes)</t>
  </si>
  <si>
    <t>A prototype or pilot AI being used for research, testing, or experimentation. It’s not yet a mature or production system.</t>
  </si>
  <si>
    <t>Trials must minimise risks to participants, avoid unfair impacts, and ensure informed consent where people are involved.</t>
  </si>
  <si>
    <t>system:research_use</t>
  </si>
  <si>
    <t>Open-Source Model Implemented Internally (Adapted from publicly available open-source models)</t>
  </si>
  <si>
    <t>A publicly available AI model (e.g. LLaMA, Whisper) that you’ve installed and are running in your own environment.</t>
  </si>
  <si>
    <t>Adapting open-source models requires careful review of training data ethics, licensing obligations, and potential bias inheritances.</t>
  </si>
  <si>
    <t>system:open_source_internal</t>
  </si>
  <si>
    <t>No-Code or Low-Code AI Development Tool (Configured internally using visual interfaces)</t>
  </si>
  <si>
    <t>AI functionality has been created using a visual platform (e.g. Power Automate, Vertex AI) without writing much or any code.</t>
  </si>
  <si>
    <t>Ease of use must not bypass accountability — teams must still assess bias, privacy, and ethical risks.</t>
  </si>
  <si>
    <t>system:lowcode_tool</t>
  </si>
  <si>
    <t>Agentic AI System (Automated system making decisions and acting independently to achieve goals)</t>
  </si>
  <si>
    <t>A system that can make decisions and take actions on its own to pursue goals, often by coordinating multiple tools or agents.</t>
  </si>
  <si>
    <t>Autonomy raises risks to human rights, safety, and accountability; strict boundaries and human override are essential.</t>
  </si>
  <si>
    <t>system:agentic</t>
  </si>
  <si>
    <t>Improving internal efficiency or operations (streamlining processes and reducing workload) without influencing decisions.</t>
  </si>
  <si>
    <t>The AI is used to make internal processes faster, cheaper, or less manual  for example, optimising scheduling or automating reporting.</t>
  </si>
  <si>
    <t>Even internal automation must uphold fairness in workload distribution and transparency about impacts on staff roles and responsibilities.</t>
  </si>
  <si>
    <t>use:internal_ops</t>
  </si>
  <si>
    <t>Enhance or personalise customer-facing services or interactions (Deliver tailored services or improved user experiences)</t>
  </si>
  <si>
    <t>The AI tailors services, content, or responses to individual users or customers  improving engagement or satisfaction (e.g. chatbots, tailored recommendations).</t>
  </si>
  <si>
    <t>Personalisation must respect user autonomy, avoid manipulation, and ensure equitable access to services across all groups.</t>
  </si>
  <si>
    <t>use:customer_facing</t>
  </si>
  <si>
    <t>Provide insights or analytical decision support (Enable evidence-based decisions through data analysis)</t>
  </si>
  <si>
    <t>The AI analyses data and helps users understand trends, risks, or outcomes to support more informed decisions  without making those decisions itself.</t>
  </si>
  <si>
    <t>Decision support tools must be transparent about limitations and biases in the data so users can make informed and accountable choices.</t>
  </si>
  <si>
    <t>use:decision_support</t>
  </si>
  <si>
    <t>Automate tasks, processes or physical operations (AI replaces or controls established digital workflows or physical activities without human input</t>
  </si>
  <si>
    <t>The AI replaces manual steps with automated ones, such as classifying documents, flagging issues, performing routine tasks, or controlling physical systems like vehicles or equipment.</t>
  </si>
  <si>
    <t>Automation must safeguard against harm, ensure accountability for outcomes, and preserve human oversight where safety or rights are affected.</t>
  </si>
  <si>
    <t>use:automation</t>
  </si>
  <si>
    <t>Create or generate original outputs (Produce text, images, code, or other creative content)</t>
  </si>
  <si>
    <t>The AI generates new content, such as writing reports, producing images, composing emails, or generating software code.</t>
  </si>
  <si>
    <t>Generated content must respect intellectual property, cultural integrity, and avoid producing misleading or harmful outputs.</t>
  </si>
  <si>
    <t>use:content_generation</t>
  </si>
  <si>
    <t>Assist or augment human decision-making processes (Support human choices without replacing them)</t>
  </si>
  <si>
    <t>The AI supports people in making complex decisions by offering options, evaluations, or simulations  without taking over the final decision.</t>
  </si>
  <si>
    <t xml:space="preserve"> Augmentation must strengthen human accountability, respect autonomy, and avoid undue influence that undermines free and fair decision-making.</t>
  </si>
  <si>
    <t>use:human_augmentation</t>
  </si>
  <si>
    <t>Explore new ideas or opportunities autonomously (AI can pursue novel paths or generate new directions in research, innovation, or policy)</t>
  </si>
  <si>
    <t>The AI can initiate novel directions in research, innovation, or strategy  for example, suggesting new policies, experiments, or business models on its own.</t>
  </si>
  <si>
    <t>Autonomous exploration must be bounded by human values and oversight to prevent unintended ethical, legal, or societal harms.</t>
  </si>
  <si>
    <t>use:exploratory_agentic</t>
  </si>
  <si>
    <t>Which of the following best describes the data your system primarily uses?
(If multiple apply, select the category with the highest sensitivity or risk)</t>
  </si>
  <si>
    <t>May contain Personal or Sensitive Personal Information
(includes PII, health, biometric data, or other sensitive identifiers; even if embedded in operational records)</t>
  </si>
  <si>
    <t>Data that identifies individuals or includes sensitive attributes such as health records, ID numbers, or biometrics.</t>
  </si>
  <si>
    <t>Handling personal or sensitive data raises privacy and autonomy concerns. Strong safeguards and minimisation are required to respect rights and prevent harm.</t>
  </si>
  <si>
    <t>data:personal_sensitive</t>
  </si>
  <si>
    <t>Operational or Organisational Data
(finance, HR, logistics, administrative records  -  may include incidental personal details such as names or roles, but not primarily sensitive)</t>
  </si>
  <si>
    <t>Structured business data such as budgets, HR records, rosters, payroll, or performance metrics, which may include limited personal details.</t>
  </si>
  <si>
    <t>Even non-sensitive business data can create fairness and accountability issues if misused, misinterpreted, or repurposed without transparency.</t>
  </si>
  <si>
    <t>data:internal_structured</t>
  </si>
  <si>
    <t>Machine-Generated or Sensor Data
(measurements, telemetry, device outputs  -  may sometimes include identifiers like device IDs or user-linked logs)</t>
  </si>
  <si>
    <t>Data from sensors or automated devices such as telemetry, IoT logs, temperature readings, or camera footage.</t>
  </si>
  <si>
    <t>Telemetry and sensor data may indirectly identify people or environments; ethical use requires caution about surveillance, consent, and secondary harms.</t>
  </si>
  <si>
    <t>data:iot_sensor</t>
  </si>
  <si>
    <t>Synthetic Data
(artificially generated datasets designed to mimic real-world patterns without using the original data directly)</t>
  </si>
  <si>
    <t>Artificially created datasets that simulate real-world data, often used for training, testing, or to avoid sensitive sources.</t>
  </si>
  <si>
    <t>While reducing privacy risks, synthetic data must be generated and validated responsibly to avoid embedding bias or creating misleading results.</t>
  </si>
  <si>
    <t>data:synthetic</t>
  </si>
  <si>
    <t>Anonymised or De-identified Data
(datasets where personal identifiers have been modified or removed)</t>
  </si>
  <si>
    <t>Datasets that once related to individuals but have had identifiers removed or masked to lower privacy risk.</t>
  </si>
  <si>
    <t>De-identification reduces risk but is not foolproof; ethical use requires transparency about limits and avoiding re-identification risks.</t>
  </si>
  <si>
    <t>data:deidentified</t>
  </si>
  <si>
    <t>Mixed or Unclassified Data
(datasets containing a blend of personal, operational, sensor, or public data, maybe dynamically curated or uploaded into the AI system by users)</t>
  </si>
  <si>
    <t>Blends of personal, operational, sensor, or public data, often dynamically curated or uploaded into the AI by users.</t>
  </si>
  <si>
    <t>Blended datasets can obscure risk; ethical responsibility requires clear governance, classification, and protection of the most sensitive elements.</t>
  </si>
  <si>
    <t>data:broad_access</t>
  </si>
  <si>
    <t>Open or Publicly Available Data
(published datasets or information accessible without restriction - may overlap with operational or anonymised data that has been released publicly)</t>
  </si>
  <si>
    <t>Information openly accessible, such as government websites, public datasets, social media, or published reports.</t>
  </si>
  <si>
    <t>Public data is not ethically “risk-free.” Use must still respect consent, context, and potential harms from repurposing or re-identifying individuals.</t>
  </si>
  <si>
    <t>data:public</t>
  </si>
  <si>
    <t>Vendor-Hosted SaaS (Managed by vendor on their infrastructure)</t>
  </si>
  <si>
    <t>The system is delivered as a cloud-based service by an external provider (e.g. OpenAI, Microsoft, Google). You use it via the internet, and the vendor manages everything.</t>
  </si>
  <si>
    <t>Vendor-hosted systems raise issues of accountability, data sovereignty, and trust — organisations must ensure contractual safeguards for privacy, fairness, and security.</t>
  </si>
  <si>
    <t>deploy:vendor_saas</t>
  </si>
  <si>
    <t>Externally Hosted by Third-Party Provider (Hosted on third-party infrastructure but managed internally)</t>
  </si>
  <si>
    <t>The system runs on a third-party cloud provider (e.g. AWS, Azure), but your organisation manages and controls it.</t>
  </si>
  <si>
    <t>External hosting requires ethical oversight of data handling and cross-border risks, ensuring internal governance is not diluted by reliance on third parties.</t>
  </si>
  <si>
    <t>deploy:external_hosted</t>
  </si>
  <si>
    <t>Hybrid Deployment (Mix of internal infrastructure and external cloud hosting)</t>
  </si>
  <si>
    <t>The system runs across both internal servers and external cloud platforms. Some components may be hosted externally, while others are managed in-house.</t>
  </si>
  <si>
    <t>Hybrid hosting creates complex accountability chains; ethical use requires clarity on which party is responsible for safeguarding data, rights, and compliance.</t>
  </si>
  <si>
    <t>deploy:hybrid</t>
  </si>
  <si>
    <t>Internally Hosted (Fully managed under organisational/government standards)</t>
  </si>
  <si>
    <t>The entire system is hosted and managed on infrastructure controlled by your organisation, in accordance with required cyber security standards.</t>
  </si>
  <si>
    <t>Full internal hosting increases ethical responsibility — the organisation must ensure strong privacy, fairness, and oversight practices without relying on external controls.</t>
  </si>
  <si>
    <t>deploy:on_prem</t>
  </si>
  <si>
    <t>Edge Deployment (Runs locally on distributed devices outside centralised infrastructure)</t>
  </si>
  <si>
    <t>The system operates on local or distributed hardware such as mobile phones, sensors,  IoT devices or physical Robots  not in a central data centre or cloud.</t>
  </si>
  <si>
    <t>Edge systems raise unique risks to safety, consent, and oversight, especially when devices act autonomously in public or private spaces.</t>
  </si>
  <si>
    <t>deploy:edge</t>
  </si>
  <si>
    <t>Internal Developers (Designed and maintained internally)</t>
  </si>
  <si>
    <t>Your team designed the system and controls how it works  including the logic, rules, or training methods.</t>
  </si>
  <si>
    <t>Full internal control creates direct ethical responsibility — design choices, training data, and updates must safeguard fairness, transparency, and accountability.</t>
  </si>
  <si>
    <t>logic:internal</t>
  </si>
  <si>
    <t>External Vendor (AI system from vendor)</t>
  </si>
  <si>
    <t>A vendor built the system. They determined how it works and may still manage updates or behaviour.</t>
  </si>
  <si>
    <t>Vendor-controlled logic requires scrutiny of transparency, accountability, and contractual safeguards to ensure the system aligns with public values and legal obligations.</t>
  </si>
  <si>
    <t>logic:vendor</t>
  </si>
  <si>
    <t>Derived from an External Foundation Model (Based on third-party foundational models such as GPT or Claude)</t>
  </si>
  <si>
    <t>The system is based on a large, pre-trained model from a third party (e.g. OpenAI, Anthropic). You may have fine-tuned it, but the core logic isn’t yours.</t>
  </si>
  <si>
    <t>Reliance on third-party foundation models carries ethical risks of inherited bias, opacity, and misalignment — organisations must apply oversight and mitigation when adapting them.</t>
  </si>
  <si>
    <t>logic:foundation_model</t>
  </si>
  <si>
    <t>Open-Source Community Model (Maintained by external contributors)</t>
  </si>
  <si>
    <t>The system is built from a publicly available model maintained by an open-source community. You’ve implemented it internally but don’t control how it was trained.</t>
  </si>
  <si>
    <t>Open-source models may lack clear accountability for training practices; ethical use requires careful validation, monitoring, and governance over adoption.</t>
  </si>
  <si>
    <t>logic:open_source</t>
  </si>
  <si>
    <t>End User or Customer (Configured via no-code/low-code platform)</t>
  </si>
  <si>
    <t>The logic or behaviour is defined by the person using it  often via visual tools or form-based settings, not code.</t>
  </si>
  <si>
    <t>Delegating control to end users risks inconsistent or unsafe behaviour; guardrails are needed to prevent unethical outcomes or misuse.</t>
  </si>
  <si>
    <t>logic:end_user_config</t>
  </si>
  <si>
    <t>Automatic Self-Learning System (Adapts without reprogramming)</t>
  </si>
  <si>
    <t>The system can learn and change its behaviour based on new data, without human intervention or reprogramming.</t>
  </si>
  <si>
    <t>Autonomous adaptation raises risks of unpredictable or harmful behaviour — human oversight and clear boundaries are essential to uphold safety and rights.</t>
  </si>
  <si>
    <t>logic:self_learning</t>
  </si>
  <si>
    <t>Hybrid or Mixed Learning Configuration (Combines internal, external, and/or self-learning)</t>
  </si>
  <si>
    <t>The system combines more than one of the above  for example, a vendor-built base that continues to adapt internally or uses end-user configuration.</t>
  </si>
  <si>
    <t>Hybrid control can blur accountability; ethical governance requires clarity on which party is responsible for risks, updates, and outcomes.</t>
  </si>
  <si>
    <t>logic:hybrid_config</t>
  </si>
  <si>
    <t>Provides Information or Data Only
(No recommendations or actions. Purely informational.)</t>
  </si>
  <si>
    <t>The system displays data such as dashboards, metrics, or reports. It does not interpret the data, personalise it, or suggest actions.</t>
  </si>
  <si>
    <t>While informational, data presentation can still embed bias or mislead if incomplete — ethical use requires accuracy, neutrality, and transparency.</t>
  </si>
  <si>
    <t>decision:informational</t>
  </si>
  <si>
    <t>Offers Low-Impact Suggestions
(Non-consequential recommendations such as spelling/grammar check, formatting, search ranking. Easily reversible, negligible impact.)</t>
  </si>
  <si>
    <t>The system provides minor, easily reversible prompts such as spelling or grammar corrections, formatting suggestions, or search result rankings. These do not materially affect decisions or outcomes.</t>
  </si>
  <si>
    <t>Low-impact suggestions may seem trivial but can normalise reliance on AI; ethical use requires avoiding manipulation or hidden influence over user choices.</t>
  </si>
  <si>
    <t>decision:recommendation</t>
  </si>
  <si>
    <t>Provides General Insights or Contextual Recommendations
(High-level interpretations where human discretion is expected, e.g. trend analysis, customer feedback summaries.)</t>
  </si>
  <si>
    <t>The system interprets data and presents high-level insights, trends, or risk ratings. These are intended to inform but not direct decision-making, with final judgement left to the human user.</t>
  </si>
  <si>
    <t>Insights shape human judgement; ethical practice requires transparency about data sources, assumptions, and biases to support fair and accountable decisions.</t>
  </si>
  <si>
    <t>decision:personalised</t>
  </si>
  <si>
    <t>Suggests Specific Actions with Potential Consequences
(Actionable guidance likely to shape decisions or behaviour, e.g. medical triage prompts, legal risk flags, financial advice.)</t>
  </si>
  <si>
    <t>The system generates strong, actionable recommendations likely to shape decisions or behaviour. Examples include medical triage prompts, legal risk alerts, or operational step-by-step guidance.</t>
  </si>
  <si>
    <t>Consequential recommendations raise risks to rights, fairness, and wellbeing — strong safeguards, accountability, and human oversight are essential.</t>
  </si>
  <si>
    <t>decision:suggestive</t>
  </si>
  <si>
    <t>Makes Autonomous Decisions
(Executes without human approval; may be irreversible.)</t>
  </si>
  <si>
    <t>The system executes actions without human approval. Its decisions may directly affect people, services, or resources — for example, approving applications, adjusting system controls, or issuing automated responses.</t>
  </si>
  <si>
    <t>Autonomy without human approval raises the highest ethical risks to rights, safety, and accountability. Strict governance, oversight, and contestability mechanisms are mandatory.</t>
  </si>
  <si>
    <t>decision:autonomous</t>
  </si>
  <si>
    <t>Low - Minimal impact (Minor inconvenience; reversible and low-risk)</t>
  </si>
  <si>
    <t>Minor annoyance or inconvenience. No objective harm. Easily corrected.</t>
  </si>
  <si>
    <t xml:space="preserve"> Even minor inconvenience can erode trust. Ethical use requires transparency and mechanisms to quickly correct errors.</t>
  </si>
  <si>
    <t>impact:low</t>
  </si>
  <si>
    <t>Moderate - Noticeable but manageable (Reversible or containable)</t>
  </si>
  <si>
    <t>Noticeable harm or disadvantage, such as delays or misinformation. Reversible with effort; may need staff support.</t>
  </si>
  <si>
    <t>Manageable harms still carry fairness and accountability duties. Systems must provide redress pathways and ensure affected people are supported.</t>
  </si>
  <si>
    <t>impact:moderate</t>
  </si>
  <si>
    <t>High - Significant consequences (May be irreversible or hard to mitigate)</t>
  </si>
  <si>
    <t>Significant harm, e.g. unfair treatment, loss of opportunity, financial loss, or privacy breach. Hard to correct; escalation likely.</t>
  </si>
  <si>
    <t xml:space="preserve"> Significant harms engage core ethical principles of fairness, rights, and privacy. Strong governance, SME oversight, and escalation processes are required.</t>
  </si>
  <si>
    <t>impact:high</t>
  </si>
  <si>
    <t>Very High - Serious or compounding harm (Safety risks, rights violations)</t>
  </si>
  <si>
    <t>Safety risk or rights violation. Harm may be irreversible or compounding. Urgent intervention required.</t>
  </si>
  <si>
    <t>Risks to safety or rights demand the highest ethical scrutiny. Deployment is only justifiable with robust safeguards, human oversight, and urgent redress mechanisms.</t>
  </si>
  <si>
    <t>impact:very_high</t>
  </si>
  <si>
    <t xml:space="preserve">What level of autonomy does the system operate at? </t>
  </si>
  <si>
    <t>No learning or adaptation. Same behaviour every time.</t>
  </si>
  <si>
    <t>The system follows a fixed set of rules or logic. It doesn’t change or learn from experience  it always behaves the same way.</t>
  </si>
  <si>
    <t>Fixed-rule systems reduce unpredictability but still require transparency and accountability for how rules are set and enforced.</t>
  </si>
  <si>
    <t>autonomy:static</t>
  </si>
  <si>
    <t>People approve important actions.</t>
  </si>
  <si>
    <t>The system helps inform decisions, but humans are always responsible for approving important actions or outcomes.</t>
  </si>
  <si>
    <t>Human-in-the-loop preserves accountability, but ethical safeguards must ensure people remain informed and not over-reliant on AI outputs.</t>
  </si>
  <si>
    <t>autonomy:human_loop</t>
  </si>
  <si>
    <t>Acts on its own within strict limits. No self-learning.</t>
  </si>
  <si>
    <t>The system can act on its own for certain tasks, but only within pre-defined boundaries or rules set by humans.</t>
  </si>
  <si>
    <t>Bounded autonomy must include clear limits, monitoring, and override mechanisms to ensure actions remain ethical and aligned with intent.</t>
  </si>
  <si>
    <t>autonomy:managed</t>
  </si>
  <si>
    <t>Acts on its own and learns or adjusts over time.</t>
  </si>
  <si>
    <t>The system changes how it behaves based on new data or experience  it improves or evolves over time without being explicitly reprogrammed.</t>
  </si>
  <si>
    <t xml:space="preserve"> Self-learning introduces unpredictability and potential bias drift — ethical use requires continuous oversight, testing, and redress mechanisms.</t>
  </si>
  <si>
    <t>autonomy:adaptive</t>
  </si>
  <si>
    <t>Multiple AIs plan and act with limited or no human oversight.</t>
  </si>
  <si>
    <t>The system is capable of setting its own goals, making plans, and taking action without being told exactly what to do like a self-directed agent.</t>
  </si>
  <si>
    <t>Agentic autonomy carries the highest ethical risk to safety, rights, and accountability. Strict governance, human override, and legal guardrails are mandatory.</t>
  </si>
  <si>
    <t>autonomy:agentic_self</t>
  </si>
  <si>
    <t>What level of human oversight or governance is applied to system’s decisions and behaviour?</t>
  </si>
  <si>
    <t>Continuous (All significant decisions reviewed or approved by humans)</t>
  </si>
  <si>
    <t>Humans are directly involved at all critical stages. Every key output or system action is reviewed, approved, or shaped by a person before being finalised.</t>
  </si>
  <si>
    <t>Strong human-in-the-loop oversight protects rights and accountability, but must avoid tokenistic review that undermines genuine responsibility.</t>
  </si>
  <si>
    <t>oversight:continuous</t>
  </si>
  <si>
    <t>Regular (Periodic review or sampling of outputs and behaviours)</t>
  </si>
  <si>
    <t>The system runs without constant oversight, but its behaviour and outputs are regularly checked  for example, through audits or review cycles.</t>
  </si>
  <si>
    <t>Periodic checks reduce workload but risk missing harms between reviews; ethical governance requires robust sampling, audit trails, and escalation pathways.</t>
  </si>
  <si>
    <t>oversight:regular</t>
  </si>
  <si>
    <t>Exception-Based (Humans review only anomalies or breaches)</t>
  </si>
  <si>
    <t>Humans only intervene if something goes wrong  like an unusual output or system crossing a risk threshold. Otherwise, the system operates independently.</t>
  </si>
  <si>
    <t>Relying on exceptions assumes risks can be reliably detected — ethical safeguards must ensure anomalies are defined, monitored, and acted on effectively.</t>
  </si>
  <si>
    <t>oversight:exception_only</t>
  </si>
  <si>
    <t>None (No structured oversight during operation)</t>
  </si>
  <si>
    <t>There is no routine or structured human involvement once the system is running  outputs and actions are not formally reviewed or monitored.</t>
  </si>
  <si>
    <t>Absence of oversight creates high ethical risk; without human accountability, harms may go undetected and unremedied. This requires justification and compensating safeguards.</t>
  </si>
  <si>
    <t>oversight:none</t>
  </si>
  <si>
    <t>Internal Staff Only (Affects only internal users)</t>
  </si>
  <si>
    <t>Only employees or authorised internal personnel interact with the system or are affected by what it produces.</t>
  </si>
  <si>
    <t>Even internal use must uphold fairness, avoid undue monitoring, and ensure transparency about impacts on staff rights and roles.</t>
  </si>
  <si>
    <t>stakeholder:internal_only</t>
  </si>
  <si>
    <t>External Users or Customers (External individuals interact directly)</t>
  </si>
  <si>
    <t>The system is used by or impacts people outside your organisation  such as customers, clients, or partners.</t>
  </si>
  <si>
    <t>External-facing systems carry ethical duties of fairness, accessibility, and respect for autonomy in all customer interactions.</t>
  </si>
  <si>
    <t>stakeholder:external</t>
  </si>
  <si>
    <t>Priority or Vulnerable Community (Groups with heightened risk, e.g. children, CALD, disability)</t>
  </si>
  <si>
    <t>The system interacts with or may affect individuals who face greater harm from errors, bias, or exclusion. This includes those with legal, social, or accessibility vulnerabilities.</t>
  </si>
  <si>
    <t>Impacts on vulnerable groups require heightened ethical scrutiny to prevent discrimination, exclusion, or harm, with inclusive design and safeguards built in.</t>
  </si>
  <si>
    <t>stakeholder:vulnerable_group</t>
  </si>
  <si>
    <t>General Public (Broad impact, including unaware users)</t>
  </si>
  <si>
    <t>The system is visible or impactful to the general public, including in ways that aren’t always obvious  such as automated moderation, surveillance, or public-facing algorithms.</t>
  </si>
  <si>
    <t>Broad societal impacts raise issues of transparency, trust, and accountability — systems must avoid hidden harms or unfair burdens on communities.</t>
  </si>
  <si>
    <t>stakeholder:public</t>
  </si>
  <si>
    <t>Autonomous-to-Public Interaction (System initiates public interactions without prompting)</t>
  </si>
  <si>
    <t>The system takes action on its own to engage external systems without a person initiating it.</t>
  </si>
  <si>
    <t xml:space="preserve"> Systems that engage the public without prompting pose elevated risks to rights and safety, requiring strict oversight, safeguards, and redress mechanisms.</t>
  </si>
  <si>
    <t>stakeholder:agentic_public</t>
  </si>
  <si>
    <t>What is the potential impact of a failure  or error by the AI system?</t>
  </si>
  <si>
    <t>Minor - Small service disruption. Easy fix.</t>
  </si>
  <si>
    <t>Small service disruption. Example: typo in a report or a missed non-critical notification. No customer impact. Fixed quickly.</t>
  </si>
  <si>
    <t>Even minor errors can reduce confidence in government services; transparency and prompt correction are essential to maintain trust.</t>
  </si>
  <si>
    <t>failure:minor</t>
  </si>
  <si>
    <t>Moderate - Service degradation or delays. Staff intervention required.</t>
  </si>
  <si>
    <t>Noticeable degradation or short outage. Some users or functions affected. Staff intervention required. No lasting effects.</t>
  </si>
  <si>
    <t>Moderate failures create fairness risks if some users are disproportionately affected; ethical duty requires timely support and equitable recovery.</t>
  </si>
  <si>
    <t>failure:moderate</t>
  </si>
  <si>
    <t>Major - Significant outage, data loss, or financial cost. Complex recovery.</t>
  </si>
  <si>
    <t>Significant outage, data loss, or large backlog. Key services affected. Recovery is complex and time-consuming. Financial cost likely.</t>
  </si>
  <si>
    <t>Major failures risk harm to rights, privacy, or livelihoods; ethical responsibility requires accountability, remediation, and prevention of recurrence.</t>
  </si>
  <si>
    <t>failure:severe</t>
  </si>
  <si>
    <t>Critical - System-wide failure or compliance breach. Irreversible or cascading effects.</t>
  </si>
  <si>
    <t>System-wide failure or major data corruption. Risk of compliance breach. Recovery is uncertain or requires rebuild. Cascading impacts on dependent systems.</t>
  </si>
  <si>
    <t>Critical failures can cause systemic harm or rights violations; the highest ethical duty applies — rapid intervention, accountability, and redress are mandatory.</t>
  </si>
  <si>
    <t>failure:critical</t>
  </si>
  <si>
    <t>Yes, Easily and immediately reversible (Corrected without delay, harm, or cost)</t>
  </si>
  <si>
    <t>Mistakes can be quickly undone or corrected without causing harm, delays, or cost. The system’s outputs are low-risk and easily rolled back.</t>
  </si>
  <si>
    <t>Low-risk reversibility still requires transparency and accountability to ensure trust in correction processes.</t>
  </si>
  <si>
    <t>reversal:easy</t>
  </si>
  <si>
    <t>Yes, Reversible with effort or cost (Correction possible but requires time or resources)</t>
  </si>
  <si>
    <t>Errors can be fixed, but it takes effort  such as redoing work, restoring data, or explaining issues to affected users.</t>
  </si>
  <si>
    <t>Corrective actions that consume time or resources raise fairness and accountability issues; ethical use requires support for those impacted.</t>
  </si>
  <si>
    <t>reversal:moderate</t>
  </si>
  <si>
    <t>Yes, but difficult or impractical to reverse (High effort or wide-reaching effects)</t>
  </si>
  <si>
    <t>Reversing an error is possible but very disruptive  it might involve technical rollbacks, internal escalation, or coordination across systems or teams.</t>
  </si>
  <si>
    <t>When reversal is burdensome, errors can cause compounding harm; ethical responsibility requires prevention, monitoring, and escalation pathways.</t>
  </si>
  <si>
    <t>reversal:hard</t>
  </si>
  <si>
    <t>No, Effectively irreversible (Permanent or time-critical harm)</t>
  </si>
  <si>
    <t>Once the system acts, the consequences are locked in  such as publishing public information, denying entitlements, or failing to act in emergencies.</t>
  </si>
  <si>
    <t>Irreversible outcomes pose the highest ethical risk — systems must include safeguards, human oversight, and redress mechanisms before deployment.</t>
  </si>
  <si>
    <t>reversal:irreversible</t>
  </si>
  <si>
    <t>Yes - Clearly defined and accessible pathways exist (Formal redress process in place)</t>
  </si>
  <si>
    <t>There’s a clear and built-in way for users or staff to report issues, request corrections, or challenge decisions. The process is timely, documented, and monitored.</t>
  </si>
  <si>
    <t>Strong redress mechanisms uphold fairness, accountability, and trust by ensuring people can challenge outcomes and have harms addressed.</t>
  </si>
  <si>
    <t>redress:established</t>
  </si>
  <si>
    <t>Partially - Informal, manual, or inconsistent process (Redress possible but not consistent)</t>
  </si>
  <si>
    <t>Users can sometimes get help or corrections, but there’s no formal process. Outcomes may vary depending on who they talk to or how persistent they are.</t>
  </si>
  <si>
    <t>Inconsistent redress risks inequity, where only the persistent or informed succeed. Ethical responsibility requires formalising fair, transparent, and timely processes.</t>
  </si>
  <si>
    <t>redress:partial</t>
  </si>
  <si>
    <t>No - No clear or established process (Users may not know how to raise issues)</t>
  </si>
  <si>
    <t>There’s no obvious way to challenge or correct the system’s outputs. Users may be unaware of how to escalate concerns or may be ignored when they try.</t>
  </si>
  <si>
    <t>Absence of redress undermines accountability and rights. Ethically, systems without correction pathways expose people to unmanaged and unjust harm.</t>
  </si>
  <si>
    <t>redress:none</t>
  </si>
  <si>
    <t>Yes - Impacts assessed and mitigations in place (Risks evaluated and mitigations operational)</t>
  </si>
  <si>
    <t>Your team has actively reviewed who might be affected and adjusted the system accordingly  for example through consultation, risk analysis, or design changes. You’re also monitoring for future impacts.</t>
  </si>
  <si>
    <t>Proactive engagement with stakeholders demonstrates accountability and fairness, ensuring potential harms are identified, mitigated, and monitored.</t>
  </si>
  <si>
    <t>impact_review:complete</t>
  </si>
  <si>
    <t>Yes - Impacts assessed, mitigations identified but not fully implemented (Mitigations planned but incomplete)</t>
  </si>
  <si>
    <t>Risks have been identified and plans are in place, but the changes haven’t been fully rolled out yet. Some safeguards may still be pending.</t>
  </si>
  <si>
    <t>Partial mitigation leaves communities exposed to risk; ethical responsibility requires timely completion of safeguards and transparent communication.</t>
  </si>
  <si>
    <t>impact_review:pending</t>
  </si>
  <si>
    <t>No - Risks not yet assessed or considered (No stakeholder impact assessment conducted)</t>
  </si>
  <si>
    <t>There has been no structured effort to understand or address how the system could affect people, communities, or stakeholder groups.</t>
  </si>
  <si>
    <t>Failure to assess impacts disregards ethical duties to fairness, inclusivity, and accountability, leaving communities vulnerable to unmanaged harms.</t>
  </si>
  <si>
    <t>impact_review:none</t>
  </si>
  <si>
    <t>Not Applicable - No identifiable impact (No effect on individuals, communities, or stakeholders)</t>
  </si>
  <si>
    <t>The system operates entirely behind the scenes  such as testing code quality, running simulations, or managing infrastructure  and does not affect people or community outcomes.</t>
  </si>
  <si>
    <t>Even systems with no direct human impact require periodic validation to ensure assumptions remain correct and hidden risks do not emerge.</t>
  </si>
  <si>
    <t>impact_review:not_applicable</t>
  </si>
  <si>
    <t xml:space="preserve">Does the system interact with or form part of a broader system ecosystem? </t>
  </si>
  <si>
    <t>No - Standalone system (No data exchange or dependency on other systems)</t>
  </si>
  <si>
    <t>The system functions on its own and does not share data with or depend on any other systems.</t>
  </si>
  <si>
    <t>Standalone systems minimise dependency risks, but ethical duty still applies to ensure outputs remain fair, accurate, and accountable.</t>
  </si>
  <si>
    <t>integration:standalone</t>
  </si>
  <si>
    <t>Yes - Integrates with internal systems only (e.g. CRM, HRIS, analytics platforms)</t>
  </si>
  <si>
    <t>The system connects to other tools or platforms, but all integrations are within your organisation’s environment and under your control.</t>
  </si>
  <si>
    <t xml:space="preserve"> Internal integrations concentrate responsibility within the organisation; ethical governance requires strong internal controls and oversight of data sharing.</t>
  </si>
  <si>
    <t>integration:internal</t>
  </si>
  <si>
    <t>Yes - Integrated into a broader multi-system workflow (Includes external platforms or APIs)</t>
  </si>
  <si>
    <t>The system is part of a wider process or workflow that includes systems outside your organisation  like vendor APIs, government services, or external platforms.</t>
  </si>
  <si>
    <t>External integrations create complex accountability chains; ethical use requires transparency about dependencies and safeguards against third-party risks.</t>
  </si>
  <si>
    <t>integration:multi_system</t>
  </si>
  <si>
    <t>Yes - Dynamic or adaptive system connections (Can establish new connections during use)</t>
  </si>
  <si>
    <t>The system can connect to or activate new tools or services on its own  such as selecting external APIs, downloading plugins, or interacting with unfamiliar systems during use.</t>
  </si>
  <si>
    <t>Dynamic connections raise the highest ethical risks of unpredictability, data leakage, and loss of control. Strong governance, oversight, and boundaries are essential.</t>
  </si>
  <si>
    <t>integration:dynamic</t>
  </si>
  <si>
    <t>Max 50</t>
  </si>
  <si>
    <t>Max 30</t>
  </si>
  <si>
    <t>Max 46</t>
  </si>
  <si>
    <t>Max 40</t>
  </si>
  <si>
    <t>Max 42</t>
  </si>
  <si>
    <t>Max 20</t>
  </si>
  <si>
    <t>Max 60</t>
  </si>
  <si>
    <t>BENEFIT ANALYSSIS</t>
  </si>
  <si>
    <t>No automation of current manual workload, all tasks still performed by staff</t>
  </si>
  <si>
    <t>Low – Automates &lt;20% of current manual workload</t>
  </si>
  <si>
    <t>Automates less than 20% of current manual workload, minor efficiency gains</t>
  </si>
  <si>
    <t>BEN_EFFICIENCY_AUTOMATION</t>
  </si>
  <si>
    <t>Medium – Automates 20–50% of current manual workload</t>
  </si>
  <si>
    <t>Automates 20–50% of current manual workload, noticeable but partial task automation</t>
  </si>
  <si>
    <t>High – Automates &gt;50% of current manual workload</t>
  </si>
  <si>
    <t>Automates over 50% of current manual workload, major shift away from manual effort</t>
  </si>
  <si>
    <t>No change in delivery time, processes take the same duration as before</t>
  </si>
  <si>
    <t>Low – Reduces time by &lt;10%</t>
  </si>
  <si>
    <t>Reduces delivery time by less than 10%, small improvement in turnaround</t>
  </si>
  <si>
    <t>BEN_EFFICIENCY_TURNAROUND</t>
  </si>
  <si>
    <t>Medium – Reduces time by 10–30%</t>
  </si>
  <si>
    <t>Reduces delivery time by 10–30%, moderate acceleration of outputs or services</t>
  </si>
  <si>
    <t>High – Reduces time by &gt;30%</t>
  </si>
  <si>
    <t>Reduces delivery time by more than 30%, significant acceleration of service delivery</t>
  </si>
  <si>
    <t>No measurable cost reduction, operating costs remain unchanged</t>
  </si>
  <si>
    <t>Low – Reduces costs by &lt;5%</t>
  </si>
  <si>
    <t>Reduces costs by less than 5%, minor savings on operations or services</t>
  </si>
  <si>
    <t>BEN_COST_SAVINGS</t>
  </si>
  <si>
    <t>Medium – Reduces costs by 5–15%</t>
  </si>
  <si>
    <t>Reduces costs by 5–15%, moderate and sustained cost savings</t>
  </si>
  <si>
    <t>High – Reduces costs by &gt;15%</t>
  </si>
  <si>
    <t>Reduces costs by more than 15%, substantial reduction in ongoing costs</t>
  </si>
  <si>
    <t>No forecast cost avoidance, no prevention of future costs</t>
  </si>
  <si>
    <t>Low – Avoids &lt;$100k in forecast costs</t>
  </si>
  <si>
    <t>Avoids less than $100k in forecast costs, minor cost avoidance</t>
  </si>
  <si>
    <t>BEN_COST_AVOIDANCE</t>
  </si>
  <si>
    <t>Medium – Avoids $100k–$500k in forecast costs</t>
  </si>
  <si>
    <t>Avoids $100k–$500k in forecast costs, moderate future savings</t>
  </si>
  <si>
    <t>High – Avoids &gt;$500k in forecast costs</t>
  </si>
  <si>
    <t>Avoids more than $500k in forecast costs, major prevention of future expenditure</t>
  </si>
  <si>
    <t>None – No change in error rate</t>
  </si>
  <si>
    <t>No change in error rate, accuracy and quality remain the same</t>
  </si>
  <si>
    <t>Low – Reduces errors by &lt;10%</t>
  </si>
  <si>
    <t>Reduces errors by less than 10%, small improvement in reliability</t>
  </si>
  <si>
    <t>BEN_QUALITY_ERROR_REDUCTION</t>
  </si>
  <si>
    <t>Medium – Reduces errors by 10–30%</t>
  </si>
  <si>
    <t>Reduces errors by 10–30%, moderate reduction in human or process errors</t>
  </si>
  <si>
    <t>Reduces errors by more than 30%, significant improvement in accuracy and safety</t>
  </si>
  <si>
    <t>No improvement in outcome consistency, variability remains the same</t>
  </si>
  <si>
    <t>Low – Reduces outcome variance by &lt;10%</t>
  </si>
  <si>
    <t>Reduces outcome variance by less than 10%, small increase in reliability</t>
  </si>
  <si>
    <t>BEN_QUALITY_CONSISTENCY</t>
  </si>
  <si>
    <t>Medium – Reduces outcome variance by 10–30%</t>
  </si>
  <si>
    <t>Reduces outcome variance by 10–30%, moderate standardisation of results</t>
  </si>
  <si>
    <t>High – Reduces outcome variance by &gt;30%</t>
  </si>
  <si>
    <t>Reduces outcome variance by more than 30%, highly consistent outcomes achieved</t>
  </si>
  <si>
    <t>None – No change in detection capability</t>
  </si>
  <si>
    <t>No change in detection capability, compliance breaches identified as before</t>
  </si>
  <si>
    <t>Improves detection rate/timeliness by less than 10%, small improvement in monitoring</t>
  </si>
  <si>
    <t>BEN_COMPLIANCE_MONITORING</t>
  </si>
  <si>
    <t>Medium – Improves detection rate/timeliness by 10–30%</t>
  </si>
  <si>
    <t>Improves detection rate/timeliness by 10–30%, moderate boost in oversight capacity</t>
  </si>
  <si>
    <t>High – Improves detection rate/timeliness by &gt;30%</t>
  </si>
  <si>
    <t>Improves detection rate/timeliness by more than 30%, major improvement in compliance monitoring</t>
  </si>
  <si>
    <t>None – No improvement in reporting quality/timeliness</t>
  </si>
  <si>
    <t>No improvement in reporting quality/timeliness, reports remain as before</t>
  </si>
  <si>
    <t>Low – Improves report accuracy/timeliness by &lt;10%</t>
  </si>
  <si>
    <t>Improves report accuracy/timeliness by less than 10%, small boost in report quality</t>
  </si>
  <si>
    <t>BEN_COMPLIANCE_REPORTING</t>
  </si>
  <si>
    <t>Medium – Improves report accuracy/timeliness by 10–25%</t>
  </si>
  <si>
    <t>Improves report accuracy/timeliness by 10–25%, moderate improvement in reporting performance</t>
  </si>
  <si>
    <t>High – Improves report accuracy/timeliness by &gt;25%</t>
  </si>
  <si>
    <t>Improves report accuracy/timeliness by more than 25%, substantial gains in reporting reliability</t>
  </si>
  <si>
    <t>None – No improvement in service access</t>
  </si>
  <si>
    <t>No improvement in service access, availability remains unchanged</t>
  </si>
  <si>
    <t>Low – Expands access to &lt;10% more target users</t>
  </si>
  <si>
    <t>Expands access to less than 10% more target users, minor inclusion gains</t>
  </si>
  <si>
    <t>BEN_SERVICE_ACCESSIBILITY</t>
  </si>
  <si>
    <t>Medium – Expands access to 10–25% more target users</t>
  </si>
  <si>
    <t>Expands access to 10–25% more target users, moderate reach increase</t>
  </si>
  <si>
    <t>High – Expands access to &gt;25% more target users</t>
  </si>
  <si>
    <t>Expands access to more than 25% more target users, significant extension of service availability</t>
  </si>
  <si>
    <t>None – No improvement in user experience</t>
  </si>
  <si>
    <t>No improvement in user experience, usability and satisfaction unchanged</t>
  </si>
  <si>
    <t>Low – Improves satisfaction/accessibility score by &lt;5%</t>
  </si>
  <si>
    <t>Improves satisfaction/accessibility score by less than 5%, small user benefit</t>
  </si>
  <si>
    <t>BEN_SERVICE_USER_EXPERIENCE</t>
  </si>
  <si>
    <t>Medium – Improves score by 5–15%</t>
  </si>
  <si>
    <t>Improves score by 5–15%, moderate improvement in usability or satisfaction</t>
  </si>
  <si>
    <t>High – Improves score by &gt;15%</t>
  </si>
  <si>
    <t>Improves score by more than 15%, major uplift in user experience</t>
  </si>
  <si>
    <t>None – No change in transparency</t>
  </si>
  <si>
    <t>No change in transparency, processes remain opaque</t>
  </si>
  <si>
    <t>Low – Adds minor process visibility</t>
  </si>
  <si>
    <t>Adds minor process visibility, small increase in openness</t>
  </si>
  <si>
    <t>BEN_TRUST_TRANSPARENCY</t>
  </si>
  <si>
    <t>Medium – Provides partial decision rationale</t>
  </si>
  <si>
    <t>Provides partial decision rationale, some explanation for outcomes</t>
  </si>
  <si>
    <t>High – Provides full decision rationale with supporting data</t>
  </si>
  <si>
    <t>Provides full decision rationale with supporting data, complete transparency</t>
  </si>
  <si>
    <t>None – No change in traceability</t>
  </si>
  <si>
    <t>No change in traceability, decisions cannot be reliably tracked</t>
  </si>
  <si>
    <t>Low – Increases traceability by &lt;20%</t>
  </si>
  <si>
    <t>Increases traceability by less than 20%, minor improvement in accountability</t>
  </si>
  <si>
    <t>BEN_TRUST_ACCOUNTABILITY</t>
  </si>
  <si>
    <t>Medium – Increases traceability by 20–50%</t>
  </si>
  <si>
    <t>Increases traceability by 20–50%, moderate tracking of decisions</t>
  </si>
  <si>
    <t>High – Achieves &gt;90% decision traceability</t>
  </si>
  <si>
    <t>Achieves over 90% decision traceability, near-complete accountability</t>
  </si>
  <si>
    <t>None – No new capabilities enabled</t>
  </si>
  <si>
    <t>No new capabilities enabled, functions remain as before</t>
  </si>
  <si>
    <t>Low – Adds a limited new function</t>
  </si>
  <si>
    <t>Adds a limited new function, minor enhancement to capability</t>
  </si>
  <si>
    <t>BEN_INNOVATION_NEW_CAPABILITY</t>
  </si>
  <si>
    <t>Medium – Adds several new functions</t>
  </si>
  <si>
    <t>Adds several new functions, moderate expansion of capability</t>
  </si>
  <si>
    <t>High – Enables transformative capabilities</t>
  </si>
  <si>
    <t>Enables transformative capabilities, fundamentally changes what is possible</t>
  </si>
  <si>
    <t>None – No change in R&amp;D cycle time</t>
  </si>
  <si>
    <t>No change in R&amp;D cycle time, innovation speed unchanged</t>
  </si>
  <si>
    <t>Low – Reduces R&amp;D cycle time by &lt;10%</t>
  </si>
  <si>
    <t>Reduces R&amp;D cycle time by less than 10%, small acceleration</t>
  </si>
  <si>
    <t>BEN_INNOVATION_RND</t>
  </si>
  <si>
    <t>Medium – Reduces cycle time by 10–30%</t>
  </si>
  <si>
    <t>Reduces cycle time by 10–30%, moderate acceleration of innovation</t>
  </si>
  <si>
    <t>High – Reduces cycle time by &gt;30%</t>
  </si>
  <si>
    <t>Reduces cycle time by more than 30%, significant acceleration of innovation</t>
  </si>
  <si>
    <t>None – No measurable social benefit</t>
  </si>
  <si>
    <t>No measurable social benefit, no public value generated</t>
  </si>
  <si>
    <t>Low – Delivers limited social benefit</t>
  </si>
  <si>
    <t>Delivers limited social benefit, small positive community outcome</t>
  </si>
  <si>
    <t>BEN_COMMUNITY_PUBLIC_VALUE</t>
  </si>
  <si>
    <t>Medium – Delivers measurable improvement for specific groups</t>
  </si>
  <si>
    <t>Delivers measurable improvement for specific groups, targeted social gains</t>
  </si>
  <si>
    <t>High – Delivers substantial, broad public benefit</t>
  </si>
  <si>
    <t>Delivers substantial, broad public benefit, widespread positive social impact</t>
  </si>
  <si>
    <t>None – No measurable environmental benefit</t>
  </si>
  <si>
    <t>No measurable environmental benefit, no sustainability improvement</t>
  </si>
  <si>
    <t>Low – Small reduction in negative impacts</t>
  </si>
  <si>
    <t>Small reduction in negative impacts, minor environmental gain</t>
  </si>
  <si>
    <t>BEN_COMMUNITY_ENVIRONMENT</t>
  </si>
  <si>
    <t>Medium – Moderate reduction or improvement</t>
  </si>
  <si>
    <t>Moderate reduction or improvement, noticeable positive environmental change</t>
  </si>
  <si>
    <t>High – Significant positive environmental change</t>
  </si>
  <si>
    <t>Significant positive environmental change, major sustainability impact</t>
  </si>
  <si>
    <t>Response</t>
  </si>
  <si>
    <r>
      <t xml:space="preserve">NSW </t>
    </r>
    <r>
      <rPr>
        <b/>
        <sz val="48"/>
        <color theme="3" tint="0.59999389629810485"/>
        <rFont val="Aptos Narrow"/>
        <family val="2"/>
      </rPr>
      <t>AI</t>
    </r>
    <r>
      <rPr>
        <b/>
        <sz val="48"/>
        <color theme="4" tint="-0.249977111117893"/>
        <rFont val="Aptos Narrow"/>
        <family val="2"/>
      </rPr>
      <t xml:space="preserve"> ASSESSMENT</t>
    </r>
  </si>
  <si>
    <t>AREA</t>
  </si>
  <si>
    <t>RESOURCE</t>
  </si>
  <si>
    <t>LINK</t>
  </si>
  <si>
    <t>PROCUREMENT</t>
  </si>
  <si>
    <t>zzz_guidance:procurement_framework</t>
  </si>
  <si>
    <t>Procurement Policy Framework</t>
  </si>
  <si>
    <t>https://www.info.buy.nsw.gov.au/policy-library/policies/procurement-policy-framework</t>
  </si>
  <si>
    <t>PRIVACY</t>
  </si>
  <si>
    <t>zzz_guidance:pia</t>
  </si>
  <si>
    <t>Privacy Impact Assessment Guide</t>
  </si>
  <si>
    <t>https://www.ipc.nsw.gov.au/guide-privacy-impact-assessments-nsw</t>
  </si>
  <si>
    <t>zzz_guidance:privacy</t>
  </si>
  <si>
    <t>NSW Privacy Laws</t>
  </si>
  <si>
    <t>https://www.ipc.nsw.gov.au/privacy/nsw-privacy-laws</t>
  </si>
  <si>
    <t>CYBER</t>
  </si>
  <si>
    <t>zzz_guidance:cyber_policy</t>
  </si>
  <si>
    <t>Cyber Security Policy</t>
  </si>
  <si>
    <t>https://www.digital.nsw.gov.au/delivery/cyber-security/policies</t>
  </si>
  <si>
    <t>ETHICS</t>
  </si>
  <si>
    <t>zzz_guidance:ai_ethics_principles</t>
  </si>
  <si>
    <t>Mandatory Ethical Principles for the use of AI</t>
  </si>
  <si>
    <t>https://www.digital.nsw.gov.au/policy/artificial-intelligence/artificial-intelligence-ethics-policy/mandatory-ethical-principles</t>
  </si>
  <si>
    <t>AGENTIC GUIDE</t>
  </si>
  <si>
    <t>zzz_guidance:agentic_guide</t>
  </si>
  <si>
    <t>Guide to using AI Agents in NSW Government</t>
  </si>
  <si>
    <t>https://www.digital.nsw.gov.au/policy/artificial-intelligence/guide-to-using-ai-agents-nsw-government</t>
  </si>
  <si>
    <t>HUMAN RIGHTS</t>
  </si>
  <si>
    <t>zzz_guidance:hria</t>
  </si>
  <si>
    <t>Human Rights Impact Assessment</t>
  </si>
  <si>
    <t>https://www.ag.gov.au/rights-and-protections/human-rights-and-anti-discrimination/human-rights-scrutiny/tools-assessing-compatibility-human-rights</t>
  </si>
  <si>
    <t>RECORD KEEPING</t>
  </si>
  <si>
    <t>zzz_guidance:state_records_act</t>
  </si>
  <si>
    <t>State Records Act</t>
  </si>
  <si>
    <t>https://www.nsw.gov.au/departments-and-agencies/dciths/state-records-nsw/about-state-records-act</t>
  </si>
  <si>
    <t>ASSURANCE</t>
  </si>
  <si>
    <t>oversight:daf</t>
  </si>
  <si>
    <t>Digital Assurance Portal</t>
  </si>
  <si>
    <t>https://www.digital.nsw.gov.au/policy/digital-assurance</t>
  </si>
  <si>
    <t>DATA</t>
  </si>
  <si>
    <t>zzz_guidance:data_sharing_act</t>
  </si>
  <si>
    <t>https://www.ipc.nsw.gov.au/resources/guide-data-sharing-and-privacy</t>
  </si>
  <si>
    <t>DON’T MATCH THIS</t>
  </si>
  <si>
    <t>MATCH ALL THESE</t>
  </si>
  <si>
    <t>AND ANY OF THESE</t>
  </si>
  <si>
    <t>TO SURFACE THIS</t>
  </si>
  <si>
    <t>AND THIS</t>
  </si>
  <si>
    <t>FLAG AS</t>
  </si>
  <si>
    <t>SPECIAL TAG</t>
  </si>
  <si>
    <t>TAG</t>
  </si>
  <si>
    <t>WHY</t>
  </si>
  <si>
    <t>Rule</t>
  </si>
  <si>
    <t>Triggers</t>
  </si>
  <si>
    <t>Amplifiers</t>
  </si>
  <si>
    <t>Risk</t>
  </si>
  <si>
    <t>Requirement</t>
  </si>
  <si>
    <t>Trigger additional focus question or Guidance</t>
  </si>
  <si>
    <t>ONLY</t>
  </si>
  <si>
    <t>AUDIT RECORD</t>
  </si>
  <si>
    <t>IMPORTANT DO NOT TOUCH</t>
  </si>
  <si>
    <t>usecase:critical_list,usecase:critical</t>
  </si>
  <si>
    <t>Critical Case</t>
  </si>
  <si>
    <t>Critical risk cases must be escalated to the AI Risk Committee (AIRC) for central oversight to safeguard public trust and manage risks beyond agency control.</t>
  </si>
  <si>
    <t>🛡️</t>
  </si>
  <si>
    <t>CRITICAL</t>
  </si>
  <si>
    <t>zzz_guidance:airc</t>
  </si>
  <si>
    <r>
      <t>The use case is marked as critical (</t>
    </r>
    <r>
      <rPr>
        <sz val="10"/>
        <color theme="1"/>
        <rFont val="Arial Unicode MS"/>
      </rPr>
      <t>usecase:critical_list</t>
    </r>
    <r>
      <rPr>
        <sz val="11"/>
        <color theme="1"/>
        <rFont val="Calibri"/>
        <family val="2"/>
        <scheme val="minor"/>
      </rPr>
      <t xml:space="preserve"> or </t>
    </r>
    <r>
      <rPr>
        <sz val="10"/>
        <color theme="1"/>
        <rFont val="Arial Unicode MS"/>
      </rPr>
      <t>usecase:critical</t>
    </r>
    <r>
      <rPr>
        <sz val="11"/>
        <color theme="1"/>
        <rFont val="Calibri"/>
        <family val="2"/>
        <scheme val="minor"/>
      </rPr>
      <t>).</t>
    </r>
  </si>
  <si>
    <t>failure:critical,risk_band:critical</t>
  </si>
  <si>
    <t>Irreversible Failure</t>
  </si>
  <si>
    <t>Where irreversible harms are possible, development must pause, and the case must be escalated to the AIRC before further progression.</t>
  </si>
  <si>
    <t>⛔</t>
  </si>
  <si>
    <r>
      <t>The system has critical failure risk (</t>
    </r>
    <r>
      <rPr>
        <sz val="10"/>
        <color theme="1"/>
        <rFont val="Arial Unicode MS"/>
      </rPr>
      <t>failure:critical</t>
    </r>
    <r>
      <rPr>
        <sz val="11"/>
        <color theme="1"/>
        <rFont val="Calibri"/>
        <family val="2"/>
        <scheme val="minor"/>
      </rPr>
      <t>) or is in the critical risk band (</t>
    </r>
    <r>
      <rPr>
        <sz val="10"/>
        <color theme="1"/>
        <rFont val="Arial Unicode MS"/>
      </rPr>
      <t>risk_band:critical</t>
    </r>
    <r>
      <rPr>
        <sz val="11"/>
        <color theme="1"/>
        <rFont val="Calibri"/>
        <family val="2"/>
        <scheme val="minor"/>
      </rPr>
      <t>).</t>
    </r>
  </si>
  <si>
    <t>Privacy Laws</t>
  </si>
  <si>
    <t>All AI systems must comply with the Privacy Act 1988 (Cth), the PPIP Act 1998 (NSW), and the HRIP Act 2002 (NSW), applying safeguards to prevent re-identification, unauthorised access and misuse.</t>
  </si>
  <si>
    <t>⟳</t>
  </si>
  <si>
    <t>ALWAYS</t>
  </si>
  <si>
    <t>The system uses sensitive or de-identified data (data:personal_sensitive, data:deidentified) or involves vulnerable or agentic public stakeholders (stakeholder:vulnerable_group, stakeholder:agentic_public).</t>
  </si>
  <si>
    <t>Ethics Principles</t>
  </si>
  <si>
    <t>AI systems must actively demonstrate compliance with all NSW AI Ethics Principles (fairness, transparency, accountability, privacy, community benefit) across their lifecycle.</t>
  </si>
  <si>
    <t>All AI systems must demonstrate compliance with ethics principles.</t>
  </si>
  <si>
    <t>Cyber Policy</t>
  </si>
  <si>
    <t>AI systems must comply with the NSW Cyber Security Policy and address AI-specific vulnerabilities introduced through models, training data, and automation.</t>
  </si>
  <si>
    <t>All AI projects must comply with NSW Cyber Security Policy.</t>
  </si>
  <si>
    <t>Legal Compliance</t>
  </si>
  <si>
    <t>AI systems must comply with all applicable laws, including human rights and anti-discrimination, with legal review or HRIA where rights may be affected.</t>
  </si>
  <si>
    <t>All AI projects must comply with all applicable laws.</t>
  </si>
  <si>
    <t>usecase:critical,phase:retirement</t>
  </si>
  <si>
    <t>risk_band:high</t>
  </si>
  <si>
    <t>High-Risk Register</t>
  </si>
  <si>
    <t>High-risk use cases must be registered with the AIRC to ensure visibility and proportional oversight.</t>
  </si>
  <si>
    <t>⚠</t>
  </si>
  <si>
    <t>MANDATORY</t>
  </si>
  <si>
    <t>The system is rated high risk (risk_band:high).</t>
  </si>
  <si>
    <t>impact:very_high, impact:high, reversal:irreversible,  redress:none,  decision:autonomous</t>
  </si>
  <si>
    <t>HRIA Required</t>
  </si>
  <si>
    <t>An HRIA must be conducted to identify and mitigate potential infringements of rights, discrimination risks, and fairness concerns.</t>
  </si>
  <si>
    <t>The system affects vulnerable groups (stakeholder:vulnerable_group) and has high or very high impact (impact:high or impact:very_high), irreversible outcomes (reversal:irreversible), no redress (redress:none), or autonomous decisions (decision:autonomous).</t>
  </si>
  <si>
    <t>use:decision_support, decision:autonomous</t>
  </si>
  <si>
    <t>impact:very_high, impact:high, oversight:exception_only, reversal:hard</t>
  </si>
  <si>
    <t>Autonomy Legal</t>
  </si>
  <si>
    <t>AI systems that make or influence entitlement decisions without direct human authorisation must undergo legal review to confirm lawful delegation of powers under administrative law.</t>
  </si>
  <si>
    <t>The system provides decision support or autonomy (use:decision_support, decision:autonomous) combined with high or very high impact, limited oversight (oversight:exception_only), or hard-to-reverse outcomes (reversal:hard).</t>
  </si>
  <si>
    <t>impact:very_high, failure:critical, system:agentic</t>
  </si>
  <si>
    <t>Critical Systems</t>
  </si>
  <si>
    <t>Agentic systems with critical or very high impact must comply with relevant critical infrastructure and emergency management frameworks in addition to AI assurance.</t>
  </si>
  <si>
    <t>The system is agentic (system:agentic) or has very high impact (impact:very_high) or critical failure potential (failure:critical).</t>
  </si>
  <si>
    <t>system:vendor_custom, deploy:vendor_saas</t>
  </si>
  <si>
    <t>logic:vendor, integration:multi_system</t>
  </si>
  <si>
    <t>Contract Review</t>
  </si>
  <si>
    <t>Contracts must include terms, confirmed through legal review, that specify liability allocation, audit rights, intellectual property ownership, and enforceable performance guarantees.</t>
  </si>
  <si>
    <t>review:legal</t>
  </si>
  <si>
    <t>The system is vendor-built (system:vendor_custom) or SaaS (deploy:vendor_saas) with vendor logic (logic:vendor) or multi-system integration (integration:multi_system).</t>
  </si>
  <si>
    <t>risk_band:low</t>
  </si>
  <si>
    <t>redress:none, reversal:irreversible, oversight:none, autonomy:agentic_self, impact:very_high, failure:critical, failure:severe</t>
  </si>
  <si>
    <t>Legal Approval</t>
  </si>
  <si>
    <t>Presence of any high-severity tags — redress:none, reversal:irreversible, oversight:none, autonomy:agentic_self, impact:very_high, failure:critical, or failure:severe — requires formal legal review and approval prior to progression.</t>
  </si>
  <si>
    <t>The system presents extreme risks: no redress (redress:none), irreversible outcomes (reversal:irreversible), no oversight (oversight:none), agentic self-control (autonomy:agentic_self), very high impact (impact:very_high), or severe/critical failures.</t>
  </si>
  <si>
    <t>phase:design,phase:development</t>
  </si>
  <si>
    <t>Pilot Legal</t>
  </si>
  <si>
    <t>High-risk systems must complete a pilot under legal oversight to test compliance with approved safeguards and confirm readiness before full implementation.</t>
  </si>
  <si>
    <t>zzz_guidance:pilot</t>
  </si>
  <si>
    <t>The system is high risk (risk_band:high) and still in design or development phase.</t>
  </si>
  <si>
    <t>Assess Re-identification Risk (PIA)</t>
  </si>
  <si>
    <t>When de-identified data is used, agencies must obtain documented legal or privacy officer review and conduct a PIA assessing re-identification risk, with controls implemented to ensure lawful and secure handling.</t>
  </si>
  <si>
    <t>Assess Indirect Identification Risk</t>
  </si>
  <si>
    <t>If sensor or log data can reasonably be linked to an identifiable individual or device, agencies must conduct a PIA to assess indirect identification risk and apply privacy-by-design safeguards.</t>
  </si>
  <si>
    <t>The system processes machine-generated or sensor data (data:iot_sensor) that may indirectly identify individuals or devices, requiring assessment of re-identification and privacy-by-design safeguards.</t>
  </si>
  <si>
    <t>data:personal_sensitive,data:deidentified</t>
  </si>
  <si>
    <t>Apply Cross-Border &amp; Vendor Safeguards</t>
  </si>
  <si>
    <t>Where personal data is hosted on vendor SaaS platforms, agencies must conduct a PIA, ensure compliance with s19 PPIP Act (cross-border disclosure), and include enforceable privacy and security clauses in contracts.</t>
  </si>
  <si>
    <t>The system hosts personal or de-identified data (data:personal_sensitive, data:deidentified) on vendor-managed SaaS platforms (deploy:vendor_saas), triggering cross-border disclosure obligations and vendor contract safeguards.</t>
  </si>
  <si>
    <t>Enforce Third-Party Hosting Controls</t>
  </si>
  <si>
    <t>Where personal data is externally hosted, agencies must conduct a PIA, apply cross-border disclosure restrictions, and ensure providers comply with NSW privacy and security requirements.</t>
  </si>
  <si>
    <t>The system hosts personal or de-identified data (data:personal_sensitive, data:deidentified) with an external third-party provider (deploy:external_hosted), requiring enforcement of cross-border disclosure restrictions and provider compliance with NSW privacy requirements.</t>
  </si>
  <si>
    <t>Mitigate Hybrid Hosting Risks</t>
  </si>
  <si>
    <t>Where personal data is split across internal and external environments, agencies must assess risks through a PIA, ensure secure segregation, and apply contractual and cross-border safeguards.</t>
  </si>
  <si>
    <t>The system hosts personal or de-identified data (data:personal_sensitive, data:deidentified) across both internal and external environments (deploy:hybrid), requiring a PIA, segregation of data, and cross-border/contractual safeguards.</t>
  </si>
  <si>
    <t>Secure Edge Data Processing</t>
  </si>
  <si>
    <t>Where personal data is processed on edge devices, agencies must conduct a PIA, apply encryption and device security measures, and assess risks of distributed or offline handling.</t>
  </si>
  <si>
    <t>The system processes personal or de-identified data (data:personal_sensitive, data:deidentified) on local edge devices (deploy:edge), triggering requirements for encryption, device security, and management of distributed data risks.</t>
  </si>
  <si>
    <t>Apply Internal Privacy &amp; Security Baselines</t>
  </si>
  <si>
    <t>Where personal data is internally hosted, agencies must ensure compliance with PPIP/HRIP Acts, conduct a PIA where required, and apply NSW Cyber Security Policy controls.</t>
  </si>
  <si>
    <t>The system hosts personal or de-identified data (data:personal_sensitive, data:deidentified) on internal government infrastructure (deploy:on_prem), requiring compliance with PPIP/HRIP Acts, PIAs where necessary, and NSW Cyber Security Policy controls.</t>
  </si>
  <si>
    <t>What is a PIA?</t>
  </si>
  <si>
    <t>A Privacy Impact Assessment (PIA) is a structured review that identifies privacy risks, such as re-identification or misuse, and documents safeguards to ensure lawful and transparent handling.</t>
  </si>
  <si>
    <t>☆</t>
  </si>
  <si>
    <t>RECOMMENDED</t>
  </si>
  <si>
    <t>The system uses personal or sensitive data (data:personal_sensitive).</t>
  </si>
  <si>
    <t>deploy:vendor_saas, integration:api_multi, autonomy:agentic_self, logic:self_learning</t>
  </si>
  <si>
    <t>Cyber Compliance</t>
  </si>
  <si>
    <t>AI systems must meet ISM and Essential 8 obligations, with additional controls for AI-specific threats.</t>
  </si>
  <si>
    <t>The system is SaaS (deploy:vendor_saas), integrates via multiple APIs (integration:api_multi), is agentic self-directed (autonomy:agentic_self), or self-learning (logic:self_learning).</t>
  </si>
  <si>
    <t>system:off_the_shelf,  system:vendor_custom, system:embedded_component, system:open_source_internal, deploy:vendor_saas, deploy:external_hosted, deploy:hybrid, system:saas_tool</t>
  </si>
  <si>
    <t>Procurement Policy</t>
  </si>
  <si>
    <t>AI procurement must embed assurance requirements in contracts, covering performance, compliance, data rights, and risk allocation.</t>
  </si>
  <si>
    <t>The system is externally sourced (tags include system:off_the_shelf, system:vendor_custom, system:embedded_component, system:open_source_internal, system:saas_tool, or deployments vendor_saas, external_hosted, hybrid).</t>
  </si>
  <si>
    <t>decision:autonomous, reversal:irreversible, integration:multi_system</t>
  </si>
  <si>
    <t>Recordkeeping</t>
  </si>
  <si>
    <t>AI systems that produce outcomes not capable of correction or reversal, or that operate across multiple systems, must generate audit trails compliant with the NSW State Records Act.</t>
  </si>
  <si>
    <t>The system makes autonomous decisions (decision:autonomous), produces irreversible outcomes (reversal:irreversible), or integrates across multiple systems (integration:multi_system).</t>
  </si>
  <si>
    <t>deploy:vendor_saas, deploy:external_hosted, deploy:hybrid</t>
  </si>
  <si>
    <t>Cloud Hosting</t>
  </si>
  <si>
    <t>Cloud deployments must comply with NSW Government hosting policy, including sovereignty, data residency, and IRAP certification.</t>
  </si>
  <si>
    <t>The system is deployed on SaaS, external hosted, or hybrid environments.</t>
  </si>
  <si>
    <t>stakeholder:public, stakeholder:vulnerable_group</t>
  </si>
  <si>
    <t>Accessibility</t>
  </si>
  <si>
    <t>AI systems with public users or vulnerable groups must comply with WCAG and DDA to prevent exclusion.</t>
  </si>
  <si>
    <t>The system is customer-facing (use:customer_facing) and involves public or vulnerable stakeholders.</t>
  </si>
  <si>
    <t>impact_review:pending, stakeholder:public, system:public_facing</t>
  </si>
  <si>
    <t>Consultation</t>
  </si>
  <si>
    <t>Public-facing AI systems must include documented community consultation as part of the project record to demonstrate transparency in design and deployment.</t>
  </si>
  <si>
    <t>The system is pending impact review (impact_review:pending), is public-facing, or directly involves the public.</t>
  </si>
  <si>
    <t>Digital Assurance</t>
  </si>
  <si>
    <t>Projects with an ETC of $5m or more must be registered via the DCS Assurance Portal for digital assurance.</t>
  </si>
  <si>
    <t>The project ETC is 5M+ and/or funded via the DRF</t>
  </si>
  <si>
    <t>risk_band:medium</t>
  </si>
  <si>
    <t>Pilot</t>
  </si>
  <si>
    <t>Medium-risk systems should undertake a pilot to validate safeguards before full rollout.</t>
  </si>
  <si>
    <t>The system is medium risk (risk_band:medium) and still in design or development phase.</t>
  </si>
  <si>
    <t>decision:recommendation, stakeholder:vulnerable_group</t>
  </si>
  <si>
    <t>data:personal_sensitive, data:deidentified, data:broad_access</t>
  </si>
  <si>
    <t>HRIA Screen</t>
  </si>
  <si>
    <t>HRIA screening should be undertaken for systems using personal or publicly accessible data to identify rights impacts.</t>
  </si>
  <si>
    <t>The system uses personal, de-identified, or broadly accessible data.</t>
  </si>
  <si>
    <t>integration:multi_system, data:broad_access</t>
  </si>
  <si>
    <t>Data Sharing</t>
  </si>
  <si>
    <t>Where data flows between agencies or external parties, obligations under the NSW Data Sharing Act apply.</t>
  </si>
  <si>
    <t>The system integrates across multiple systems (integration:multi_system) or has broad data access (data:broad_access).</t>
  </si>
  <si>
    <t>failure:severe, impact:high</t>
  </si>
  <si>
    <t>decision:suggestive,decision:autonomous</t>
  </si>
  <si>
    <t>Liability</t>
  </si>
  <si>
    <t>For high-impact or severe failure risks, especially where AI makes suggestive or autonomous decisions, agencies must ensure human accountability, rigorous testing and monitoring, and clear redress pathways.</t>
  </si>
  <si>
    <t>The system involves suggestive or autonomous decisions (decision:suggestive, decision:autonomous) with severe failure risk and high impact.</t>
  </si>
  <si>
    <t>failure:critical, impact:high</t>
  </si>
  <si>
    <t>For high-impact or critical failure risks, especially where AI makes suggestive or autonomous decisions, agencies must ensure human accountability, rigorous testing and monitoring, and clear redress pathways.</t>
  </si>
  <si>
    <t>failure:severe, impact:very_high</t>
  </si>
  <si>
    <t>The system involves suggestive or autonomous decisions (decision:suggestive, decision:autonomous) with critical failure risk and very high impact.</t>
  </si>
  <si>
    <t>failure:critical, impact:very_high</t>
  </si>
  <si>
    <t>system:genai, use:content_generation, logic:foundation_model, data:public</t>
  </si>
  <si>
    <t>IP Risk</t>
  </si>
  <si>
    <t>Generative AI outputs must be reviewed for copyright and IP risks prior to release or use.</t>
  </si>
  <si>
    <t>The system uses generative AI (system:genai, use:content_generation, logic:foundation_model) with public data (data:public).</t>
  </si>
  <si>
    <t>stakeholder:vulnerable_group, decision:personalised</t>
  </si>
  <si>
    <t>Bias Risk</t>
  </si>
  <si>
    <t>Personalised decisions, especially those affecting vulnerable groups, must be reviewed for bias and discriminatory impact.</t>
  </si>
  <si>
    <t>The system makes personalised decisions (decision:personalised) affecting vulnerable groups.</t>
  </si>
  <si>
    <t>impact_review:pending, stakeholder:public, logic:self_learning</t>
  </si>
  <si>
    <t>Ethics Review</t>
  </si>
  <si>
    <t>Systems with adaptive, agentic, or significant public impact should undergo ethics review to consider broader societal risks.</t>
  </si>
  <si>
    <t>The system has pending impact review, involves the public, or is self-learning (logic:self_learning).</t>
  </si>
  <si>
    <t>use:exploratory_agentic, logic:self_learning,  autonomy:managed, autonomy:adaptive, autonomy:agentic_self, stakeholder:agentic_public, integration:dynamic</t>
  </si>
  <si>
    <t>Agentic Guide</t>
  </si>
  <si>
    <t>Where systems include agentic or adaptive features, the Digital NSW Agentic Guide must be consulted for extended design and risk treatments.</t>
  </si>
  <si>
    <t>The system is agentic (system:agentic, use:exploratory_agentic) or has adaptive/self-learning autonomy and public or dynamic integration (autonomy:managed, autonomy:adaptive, autonomy:agentic_self, stakeholder:agentic_public, integration:dynamic).</t>
  </si>
  <si>
    <t>Check for Incidental PII</t>
  </si>
  <si>
    <t>When organisational data may contain incidental personal identifiers, agencies must review data fields, minimise unnecessary collection, and apply privacy safeguards.</t>
  </si>
  <si>
    <t>The system processes organisational data (data:internal_structured) that may contain incidental personal identifiers, requiring review of fields, minimisation of unnecessary collection, and application of privacy safeguards.</t>
  </si>
  <si>
    <t>Validate Synthetic Data Integrity</t>
  </si>
  <si>
    <t>Where synthetic data is used, agencies must confirm it is not traceable to real individuals, document the generation process, and ensure it cannot enable re-identification.</t>
  </si>
  <si>
    <t>The system uses synthetic datasets (data:synthetic), requiring confirmation that data is not traceable to real individuals, that generation processes are documented, and that re-identification is not possible.</t>
  </si>
  <si>
    <t>Undertake Data Classification Review</t>
  </si>
  <si>
    <t>Where data categories are mixed or unclear, agencies must classify data, identify any personal information, and conduct a PIA where required to manage privacy and sharing risks.</t>
  </si>
  <si>
    <t>The system uses mixed or unclassified datasets (data:broad_access), requiring classification to identify personal information, and a PIA where needed to manage privacy and sharing risks.</t>
  </si>
  <si>
    <t>Check for Linkage Risk</t>
  </si>
  <si>
    <t>Where public data is used, agencies must ensure it cannot be linked with other datasets to re-identify individuals, and apply proportionate security controls.</t>
  </si>
  <si>
    <t>The system uses publicly available datasets (data:public), requiring assessment to ensure they cannot be linked with other sources to re-identify individuals, and that proportionate security controls are applied.</t>
  </si>
  <si>
    <t>ethics:fairness</t>
  </si>
  <si>
    <t>AI systems must be inclusive, accessible, and proactively tested and monitored to prevent discrimination across their lifecycle.</t>
  </si>
  <si>
    <t>⚖</t>
  </si>
  <si>
    <t>The use case presents potential fairness risks that must be addressed.</t>
  </si>
  <si>
    <t>ethics:privacy</t>
  </si>
  <si>
    <t>Privacy and security must be safeguarded across the design, deployment, and operational phases of the system.</t>
  </si>
  <si>
    <t>The use case involves risks to lawful or secure handling of data.</t>
  </si>
  <si>
    <t>ethics:transparency</t>
  </si>
  <si>
    <t>Transparency</t>
  </si>
  <si>
    <t>AI systems must disclose when they significantly affect people and must be designed to provide explainable outcomes.</t>
  </si>
  <si>
    <t>The use case may reduce explainability or clarity of decisions.</t>
  </si>
  <si>
    <t>ethics:accountability</t>
  </si>
  <si>
    <t>Human decision-makers must remain identifiable and accountable at all stages of the system lifecycle.</t>
  </si>
  <si>
    <t>The use case involves outcomes that must remain under clear human responsibility.</t>
  </si>
  <si>
    <t>ethics:HSE</t>
  </si>
  <si>
    <t>Wellbeing</t>
  </si>
  <si>
    <t>AI systems must demonstrate a contribution to human and environmental benefit, aligned with NSW objectives.</t>
  </si>
  <si>
    <t>The use case may affect human or environmental wellbeing.</t>
  </si>
  <si>
    <t>ethics:HCV</t>
  </si>
  <si>
    <t>Human Values</t>
  </si>
  <si>
    <t>AI systems must respect human rights, diversity, and individual autonomy throughout their lifecycle.</t>
  </si>
  <si>
    <t>The use case engages principles of rights, diversity, or autonomy.</t>
  </si>
  <si>
    <t>ethics:safety</t>
  </si>
  <si>
    <t>Safety</t>
  </si>
  <si>
    <t>AI systems must operate safely and consistently with their intended purpose, supported by fallback measures.</t>
  </si>
  <si>
    <t>The use case introduces risks to safe or reliable operation.</t>
  </si>
  <si>
    <t>ethics:contestability</t>
  </si>
  <si>
    <t>Significant AI decisions must be open to timely challenge, ensuring procedural fairness and redress.</t>
  </si>
  <si>
    <t>The use case generates decisions that must remain open to challenge.</t>
  </si>
  <si>
    <t>FocusQuestionID</t>
  </si>
  <si>
    <t>Response Tag</t>
  </si>
  <si>
    <t>Risk Area Tag</t>
  </si>
  <si>
    <t>FocusQuestion</t>
  </si>
  <si>
    <t>Answer</t>
  </si>
  <si>
    <t>Phase Tag</t>
  </si>
  <si>
    <t>SME Tag</t>
  </si>
  <si>
    <t>Risk Factor ID</t>
  </si>
  <si>
    <t>Treatment ID</t>
  </si>
  <si>
    <t>(calculated)</t>
  </si>
  <si>
    <t>Check(calc)</t>
  </si>
  <si>
    <t>Treatment (non-tech)</t>
  </si>
  <si>
    <t>All Risks and treatements combined for each focus question (calculated)</t>
  </si>
  <si>
    <t>FQ01</t>
  </si>
  <si>
    <t>RA:PROBLEM</t>
  </si>
  <si>
    <t>Has the intended purpose of the AI system been clearly defined and documented?</t>
  </si>
  <si>
    <t>No</t>
  </si>
  <si>
    <t>RISK19</t>
  </si>
  <si>
    <t>C59,C65,C25</t>
  </si>
  <si>
    <t>Define and document the AI system's intended purpose before progressing</t>
  </si>
  <si>
    <t>FQ02</t>
  </si>
  <si>
    <t>RA:OVERSIGHT-GOVERNANCE</t>
  </si>
  <si>
    <t>Has the use of AI model been approved through internal ethics or governance channels?</t>
  </si>
  <si>
    <t>SME:LEGAL, SME:PRIVACY, SME:TECHNICAL</t>
  </si>
  <si>
    <t>RISK43</t>
  </si>
  <si>
    <t>C47,C49,C25</t>
  </si>
  <si>
    <t>Require ethics/governance approval for research involving sensitive data or high-impact outputs</t>
  </si>
  <si>
    <t>FQ03</t>
  </si>
  <si>
    <t>RA:MODEL-DESIGN-INTEGRITY</t>
  </si>
  <si>
    <t xml:space="preserve">Have clear boundaries, core values, and unacceptable outcomes been defined to prevent goal drift or misalignment before developing the self-learning system? </t>
  </si>
  <si>
    <t>SME:TECHNICAL, SME:LEGAL</t>
  </si>
  <si>
    <t>RISK33</t>
  </si>
  <si>
    <t xml:space="preserve">C24,C45,C47 </t>
  </si>
  <si>
    <t>Define explicit goal boundaries, ethical values, and unacceptable outcomes at concept stage; document and review before system design.</t>
  </si>
  <si>
    <t>FQ04</t>
  </si>
  <si>
    <t>RA:FAIRNESS</t>
  </si>
  <si>
    <t>Have representative data and diverse perspectives informed the design?</t>
  </si>
  <si>
    <t>SME:TECHNICAL, SME:PRIVACY</t>
  </si>
  <si>
    <t>RISK23</t>
  </si>
  <si>
    <t>C63</t>
  </si>
  <si>
    <t>Include diverse user scenarios and bias checks in design reviews</t>
  </si>
  <si>
    <t>FQ05</t>
  </si>
  <si>
    <t>Are governance checkpoints defined before development begins?</t>
  </si>
  <si>
    <t>RISK34</t>
  </si>
  <si>
    <t>C76</t>
  </si>
  <si>
    <t>Define gates for approval, ethics, legal, and security review before build</t>
  </si>
  <si>
    <t>FQ06</t>
  </si>
  <si>
    <t>RA:DOCUMENTATION-TRACEABILITY</t>
  </si>
  <si>
    <t>Is there a design record that documents assumptions, decisions, and constraints?</t>
  </si>
  <si>
    <t>RISK48</t>
  </si>
  <si>
    <t>C24,C41,C46,C54,C59</t>
  </si>
  <si>
    <t>Maintain design documentation including rationale and alternatives considered</t>
  </si>
  <si>
    <t>FQ07</t>
  </si>
  <si>
    <t>Are unit, integration, and edge case tests being implemented during development?</t>
  </si>
  <si>
    <t>RISK17</t>
  </si>
  <si>
    <t>C01,C13,C19,C24,C33,C46</t>
  </si>
  <si>
    <t>Implement test coverage including edge cases and system-level validation</t>
  </si>
  <si>
    <t>FQ08</t>
  </si>
  <si>
    <t>RA:SYSTEM-SECURITY</t>
  </si>
  <si>
    <t>Are secure development practices (e.g. input validation, access controls) being followed?</t>
  </si>
  <si>
    <t>SME:CYBERSECURITY, SME:TECHNICAL</t>
  </si>
  <si>
    <t>RISK20;RISK21</t>
  </si>
  <si>
    <t>C27;C02,C18,C19,C20,C21,C28,C38,C39</t>
  </si>
  <si>
    <t>Apply secure coding standards and validate input/output pathways</t>
  </si>
  <si>
    <t>FQ09</t>
  </si>
  <si>
    <t>Is there version-controlled documentation of the codebase and key implementation choices?</t>
  </si>
  <si>
    <t>C59,C46,C24</t>
  </si>
  <si>
    <t>Use version control and document key development decisions</t>
  </si>
  <si>
    <t>FQ10</t>
  </si>
  <si>
    <t>Is the model being tested for disparate performance across user groups?</t>
  </si>
  <si>
    <t>Test model fairness across groups and adjust training data or design</t>
  </si>
  <si>
    <t>FQ11</t>
  </si>
  <si>
    <t>Are prompts, outputs, and model versions logged to support traceability and audits?</t>
  </si>
  <si>
    <t>RISK49</t>
  </si>
  <si>
    <t>C41,C42</t>
  </si>
  <si>
    <t>Log all prompts, outputs, and model versions; maintain auditable records and version control</t>
  </si>
  <si>
    <t>FQ12</t>
  </si>
  <si>
    <t>RA:DATA-GOVERNANCE</t>
  </si>
  <si>
    <t>Is there a register of all data sources accessed by the system?</t>
  </si>
  <si>
    <t>SME:DATAGOVERNANCE, SME:PRIVACY</t>
  </si>
  <si>
    <t>RISK14;RISK49</t>
  </si>
  <si>
    <t>C11;C41,C11</t>
  </si>
  <si>
    <t>Maintain an inventory of all integrated data sources and their usage terms</t>
  </si>
  <si>
    <t>FQ13</t>
  </si>
  <si>
    <t>Is there a formal go-live approval process that includes risk and compliance sign-off?</t>
  </si>
  <si>
    <t>SME:TECHNICAL, SME:LEGAL, SME:PRIVACY, SME:CYBERSECURITY</t>
  </si>
  <si>
    <t>C77</t>
  </si>
  <si>
    <t>Require cross-SME sign-off before deployment, including privacy, legal, and security</t>
  </si>
  <si>
    <t>FQ14</t>
  </si>
  <si>
    <t>RA:VENDOR</t>
  </si>
  <si>
    <t>Do you have visibility into how the model is updated, trained, or fine-tuned by the provider?</t>
  </si>
  <si>
    <t>SME:PROCUREMENT, SME:TECHNICAL</t>
  </si>
  <si>
    <t>RISK31;RISK60</t>
  </si>
  <si>
    <t xml:space="preserve">C36,C37,C69;C29 </t>
  </si>
  <si>
    <t>Mandate provider documentation of update/retrain procedures and require drift monitoring/alerting</t>
  </si>
  <si>
    <t>FQ15</t>
  </si>
  <si>
    <t>Is there an internal process to review and approve vendor-proposed logic changes?</t>
  </si>
  <si>
    <t>C46,C24</t>
  </si>
  <si>
    <t>Institute mandatory internal review/approval for any vendor-proposed changes to logic/rules</t>
  </si>
  <si>
    <t>FQ16</t>
  </si>
  <si>
    <t>Can the system’s ability to connect or coordinate with other tools or systems be restricted or sandboxed? [Elevated Risk]</t>
  </si>
  <si>
    <t>RISK13</t>
  </si>
  <si>
    <t>C29,C36</t>
  </si>
  <si>
    <t>Restrict and monitor system integrations; use sandboxing, API whitelists, and audit logs for third-party connections</t>
  </si>
  <si>
    <t>FQ17</t>
  </si>
  <si>
    <t>Are local security controls aligned with NSW Cyber Security Policy and regularly reviewed?</t>
  </si>
  <si>
    <t>C49,C53,C25</t>
  </si>
  <si>
    <t>Align controls with NSW Cyber Security Policy; schedule regular internal reviews</t>
  </si>
  <si>
    <t>FQ18</t>
  </si>
  <si>
    <t>Has the model been independently evaluated for performance on new or diverse data types?</t>
  </si>
  <si>
    <t>SME:TECHNICAL, SME:DATAGOVERNANCE</t>
  </si>
  <si>
    <t>RISK08</t>
  </si>
  <si>
    <t>C55,C36,C58</t>
  </si>
  <si>
    <t>Independently evaluate models on all relevant data types before adoption</t>
  </si>
  <si>
    <t>FQ19</t>
  </si>
  <si>
    <t>RA:DRIFT</t>
  </si>
  <si>
    <t>Has the system's real-world performance been reviewed against original goals?</t>
  </si>
  <si>
    <t>RISK31</t>
  </si>
  <si>
    <t>C27,C29,C36,C37,C39,C35</t>
  </si>
  <si>
    <t>Conduct periodic performance evaluations against intended outcomes</t>
  </si>
  <si>
    <t>FQ20</t>
  </si>
  <si>
    <t>Has the system undergone independent review or audit post-deployment?</t>
  </si>
  <si>
    <t>C46,C48,C49</t>
  </si>
  <si>
    <t>Schedule periodic audits or external reviews to verify compliance and performance</t>
  </si>
  <si>
    <t>FQ21</t>
  </si>
  <si>
    <t>RA:TRANSITION</t>
  </si>
  <si>
    <t>Is there a plan to maintain or retire the model and manage the underlying data?</t>
  </si>
  <si>
    <t xml:space="preserve">SME:TECHNICAL, SME:DATAGOVERNANCE </t>
  </si>
  <si>
    <t>RISK28</t>
  </si>
  <si>
    <t xml:space="preserve">C66 </t>
  </si>
  <si>
    <t>Develop maintenance or decommission plans</t>
  </si>
  <si>
    <t>FQ22</t>
  </si>
  <si>
    <t>Is there a plan to transfer knowledge and maintain documentation if developers leave or system retires?</t>
  </si>
  <si>
    <t xml:space="preserve">SME:TECHNICAL </t>
  </si>
  <si>
    <t xml:space="preserve">C59 </t>
  </si>
  <si>
    <t>Document the system and plan succession or transfer</t>
  </si>
  <si>
    <t>FQ23</t>
  </si>
  <si>
    <t>Is there a contract or agreement with the SaaS provider that requires regular security audits and compliance with your organization’s data protection standards?</t>
  </si>
  <si>
    <t>SME:PROCUREMENT, SME:CYBERSECURITY</t>
  </si>
  <si>
    <t>C72</t>
  </si>
  <si>
    <t>Require explicit contract clauses mandating regular security audits and compliance with organizational standards</t>
  </si>
  <si>
    <t>FQ24</t>
  </si>
  <si>
    <t xml:space="preserve">Does the SaaS provider guarantee that all data is stored and processed within approved jurisdictions? </t>
  </si>
  <si>
    <t>SME:PROCUREMENT, SME:LEGAL, SME:PRIVACY</t>
  </si>
  <si>
    <t>RISK12</t>
  </si>
  <si>
    <t>C69</t>
  </si>
  <si>
    <t>Require contractual guarantees and regular compliance attestations for data residency within approved jurisdictions</t>
  </si>
  <si>
    <t>FQ25</t>
  </si>
  <si>
    <t>Have contract terms been reviewed for AI-specific risks, such as model updates, data use, and audit rights?</t>
  </si>
  <si>
    <t>phase:design,phase:deployment</t>
  </si>
  <si>
    <t>SME:PROCUREMENT, SME:LEGAL</t>
  </si>
  <si>
    <t>C74</t>
  </si>
  <si>
    <t>Review SaaS contracts for AI-specific clauses (updates, IP, audit, data handling)</t>
  </si>
  <si>
    <t>FQ26</t>
  </si>
  <si>
    <t>Does your agency retain control over how and when the SaaS tool is used?</t>
  </si>
  <si>
    <t>phase:deployment,phase:operational</t>
  </si>
  <si>
    <t>C24,C14,C25</t>
  </si>
  <si>
    <t>Implement usage governance, role-based access, and internal approval processes</t>
  </si>
  <si>
    <t>FQ27</t>
  </si>
  <si>
    <t>Has the SaaS vendor been assessed for compliance with NSW Cyber Security Policy?</t>
  </si>
  <si>
    <t>SME:CYBERSECURITY, SME:PROCUREMENT</t>
  </si>
  <si>
    <t>RISK29</t>
  </si>
  <si>
    <t>Require vendor security accreditation and conduct cyber risk review</t>
  </si>
  <si>
    <t>FQ28</t>
  </si>
  <si>
    <t xml:space="preserve">Has the product vendor provided documentation on model limitations, training data, and known risks? </t>
  </si>
  <si>
    <t>RISK14</t>
  </si>
  <si>
    <t>C70</t>
  </si>
  <si>
    <t>Require vendor documentation disclosure before procurement/approval</t>
  </si>
  <si>
    <t>FQ29</t>
  </si>
  <si>
    <t xml:space="preserve">Has your organization independently tested the product for reliability and bias using your own data? </t>
  </si>
  <si>
    <t>C55,C31,C35</t>
  </si>
  <si>
    <t>Conduct independent, context-specific bias and reliability testing on all procured models</t>
  </si>
  <si>
    <t>FQ30</t>
  </si>
  <si>
    <t>RA:TRANSPARENCY</t>
  </si>
  <si>
    <t>Can the internal team inspect or audit the AI model and outputs?</t>
  </si>
  <si>
    <t>SME:TECHNICAL, SME:PROCUREMENT</t>
  </si>
  <si>
    <t>Select tools that allow access to model logic or output logs; document limitations</t>
  </si>
  <si>
    <t>FQ31</t>
  </si>
  <si>
    <t>Is the use of the AI system governed by internal policy or approval workflows?</t>
  </si>
  <si>
    <t>RISK34;RISK24</t>
  </si>
  <si>
    <t>C24,C50;C42,C56</t>
  </si>
  <si>
    <t>Apply AI usage policy and require internal approval or registration before use</t>
  </si>
  <si>
    <t>FQ32</t>
  </si>
  <si>
    <t>Has the development team fully documented and version-controlled all training data sources?</t>
  </si>
  <si>
    <t>RISK27;RISK49</t>
  </si>
  <si>
    <t>C05,C26;C41,C59</t>
  </si>
  <si>
    <t>Implement mandatory version control and documentation for all training data sources</t>
  </si>
  <si>
    <t>FQ33</t>
  </si>
  <si>
    <t>Has the model been independently evaluated for drift or bias since deployment?</t>
  </si>
  <si>
    <t>C36,C37,C35</t>
  </si>
  <si>
    <t>Schedule regular post-deployment drift and bias evaluations</t>
  </si>
  <si>
    <t>FQ34</t>
  </si>
  <si>
    <t>Has the development process included code review, testing, and peer validation?</t>
  </si>
  <si>
    <t>RISK17;RISK27</t>
  </si>
  <si>
    <t>C19;C05,C26</t>
  </si>
  <si>
    <t>Require code reviews, validation testing, and peer oversight for all updates</t>
  </si>
  <si>
    <t>FQ35</t>
  </si>
  <si>
    <t>Are all model assumptions, training data, and design decisions documented?</t>
  </si>
  <si>
    <t>phase:development,phase:operational</t>
  </si>
  <si>
    <t>C59,C41</t>
  </si>
  <si>
    <t>Document all training inputs, design choices, and limitations</t>
  </si>
  <si>
    <t>FQ36</t>
  </si>
  <si>
    <t>Are there defined checkpoints for design approval, testing sign-off, and pre-deployment risk review?</t>
  </si>
  <si>
    <t>phase:design,phase:development,phase:deployment</t>
  </si>
  <si>
    <t>RISK41</t>
  </si>
  <si>
    <t>C24,C25,C46</t>
  </si>
  <si>
    <t>Implement approval gates and SME reviews across the lifecycle</t>
  </si>
  <si>
    <t>FQ37</t>
  </si>
  <si>
    <t>Are secure coding practices and access controls applied during system development?</t>
  </si>
  <si>
    <t>C12,C05,C06</t>
  </si>
  <si>
    <t>Apply secure development lifecycle practices; restrict access to sensitive functions</t>
  </si>
  <si>
    <t>FQ38</t>
  </si>
  <si>
    <t>Has the external vendor disclosed all third-party data sources and model components used?</t>
  </si>
  <si>
    <t>phase:development,phase:design</t>
  </si>
  <si>
    <t>RISK05</t>
  </si>
  <si>
    <t>Require full vendor disclosure of all data sources and model components, and document them in procurement records</t>
  </si>
  <si>
    <t>FQ39</t>
  </si>
  <si>
    <t>Has your organization independently validated the vendor’s model for reliability and fairness using your own data?</t>
  </si>
  <si>
    <t>C75</t>
  </si>
  <si>
    <t>Validate vendor models for reliability and bias using local/target datasets before approval</t>
  </si>
  <si>
    <t>FQ40</t>
  </si>
  <si>
    <t>Does the contract include provisions for source code access, model retraining, and IP ownership?</t>
  </si>
  <si>
    <t>SME:PROCUREMENT, SME:LEGAL, SME:TECHNICAL</t>
  </si>
  <si>
    <t>RISK63</t>
  </si>
  <si>
    <t>C71</t>
  </si>
  <si>
    <t>Include IP, retraining, and source access clauses in vendor contracts</t>
  </si>
  <si>
    <t>FQ41</t>
  </si>
  <si>
    <t>Has the vendor’s development process been reviewed to ensure alignment with NSW standards?</t>
  </si>
  <si>
    <t>Require vendor disclosure of design, training data, and testing approach</t>
  </si>
  <si>
    <t>FQ42</t>
  </si>
  <si>
    <t>Has the vendor’s solution been security-tested prior to internal deployment?</t>
  </si>
  <si>
    <t>SME:CYBERSECURITY, SME:PROCUREMENT, SME:TECHNICAL</t>
  </si>
  <si>
    <t>C19,C20,C72</t>
  </si>
  <si>
    <t>Require independent security testing and risk assessment of vendor deliverables</t>
  </si>
  <si>
    <t>FQ43</t>
  </si>
  <si>
    <t>Does the vendor provide documentation covering model design, data, and update processes?</t>
  </si>
  <si>
    <t>phase:development,phase:deployment</t>
  </si>
  <si>
    <t>C70,C69</t>
  </si>
  <si>
    <t>Require full system and model documentation as part of vendor delivery</t>
  </si>
  <si>
    <t>FQ44</t>
  </si>
  <si>
    <t>RA:SYSTEM-OPERATIONAL-COMPLEXITY</t>
  </si>
  <si>
    <t>Is the embedded AI component’s data flow and access to host system resources clearly documented and reviewed?</t>
  </si>
  <si>
    <t>SME:TECHNICAL, SME:CYBERSECURITY</t>
  </si>
  <si>
    <t>C41,C53,C14</t>
  </si>
  <si>
    <t>Document and review all AI data flows and resource accesses prior to deployment</t>
  </si>
  <si>
    <t>FQ45</t>
  </si>
  <si>
    <t>Has the integration of the embedded AI component been tested for compatibility and failure modes with the host system?</t>
  </si>
  <si>
    <t>C31,C35,C58</t>
  </si>
  <si>
    <t>Require full compatibility/failure mode testing and record test results</t>
  </si>
  <si>
    <t>FQ46</t>
  </si>
  <si>
    <t>Has the AI component's role, data flows, and dependencies been clearly defined within the broader system?</t>
  </si>
  <si>
    <t>Define AI boundaries, data inputs/outputs, and integration dependencies in system documentation</t>
  </si>
  <si>
    <t>FQ47</t>
  </si>
  <si>
    <t>Are interactions between the AI and non-AI components documented for future maintenance and audits?</t>
  </si>
  <si>
    <t>Document end-to-end system logic, including AI integration points</t>
  </si>
  <si>
    <t>FQ48</t>
  </si>
  <si>
    <t>Has the integrated system been tested for security vulnerabilities arising from AI component interactions?</t>
  </si>
  <si>
    <t>C19,C20</t>
  </si>
  <si>
    <t>Conduct integrated system security review and threat modelling</t>
  </si>
  <si>
    <t>FQ49</t>
  </si>
  <si>
    <t>Are responsibilities for AI component performance and oversight clearly assigned within the system governance model?</t>
  </si>
  <si>
    <t>phase:design,phase:operational</t>
  </si>
  <si>
    <t>C25,C24</t>
  </si>
  <si>
    <t>Assign ownership and monitoring roles for the AI component</t>
  </si>
  <si>
    <t>FQ50</t>
  </si>
  <si>
    <t>Are the interactions, handoffs, and dependencies between AI systems clearly mapped and governed?</t>
  </si>
  <si>
    <t>phase:design,phase:development,phase:operational</t>
  </si>
  <si>
    <t>RISK62</t>
  </si>
  <si>
    <t>C29,C28,C41</t>
  </si>
  <si>
    <t>Map AI system interactions; define rules for handoffs, dependencies, and conflict resolution</t>
  </si>
  <si>
    <t>FQ51</t>
  </si>
  <si>
    <t>Is there a plan to detect and manage cascading drift across linked AI components?</t>
  </si>
  <si>
    <t>RISK52</t>
  </si>
  <si>
    <t>C36,C37,C29</t>
  </si>
  <si>
    <t>Monitor each system individually and in combination for drift or performance anomalies</t>
  </si>
  <si>
    <t>FQ52</t>
  </si>
  <si>
    <t>Is there a single accountable owner for the combined system's behaviour and outcomes?</t>
  </si>
  <si>
    <t>C25,C50,C24</t>
  </si>
  <si>
    <t>Assign system-of-systems oversight responsibility to a named role</t>
  </si>
  <si>
    <t>FQ53</t>
  </si>
  <si>
    <t>Are all AI system interactions, assumptions, and interdependencies documented?</t>
  </si>
  <si>
    <t>C41,C59,C28</t>
  </si>
  <si>
    <t>Maintain full documentation of AI linkages and update logs</t>
  </si>
  <si>
    <t>FQ54</t>
  </si>
  <si>
    <t>RA:OUTPUT-QUALITY</t>
  </si>
  <si>
    <t>Does the system include safeguards (e.g., filters, review, or usage policies) to prevent generation of harmful, offensive, or misleading content?</t>
  </si>
  <si>
    <t>SME:TECHNICAL, SME:LEGAL, SME:PRIVACY</t>
  </si>
  <si>
    <t>RISK04</t>
  </si>
  <si>
    <t>C01,C13,C33</t>
  </si>
  <si>
    <t>Implement content filters, review steps, and usage restrictions for sensitive AI outputs</t>
  </si>
  <si>
    <t>FQ55</t>
  </si>
  <si>
    <t>Is there a mechanism for users to trace or explain the origin of generated content (e.g., prompt logging, source references)?</t>
  </si>
  <si>
    <t>phase:operational,phase:review</t>
  </si>
  <si>
    <t>RISK24</t>
  </si>
  <si>
    <t>C41,C42,C40</t>
  </si>
  <si>
    <t>Implement prompt/source logging and traceability features for outputs</t>
  </si>
  <si>
    <t>FQ56</t>
  </si>
  <si>
    <t>Is there a human review step before generated outputs are published or used externally?</t>
  </si>
  <si>
    <t>RISK45</t>
  </si>
  <si>
    <t>C45,C46,C22</t>
  </si>
  <si>
    <t>Implement human-in-the-loop or approval workflow for high-risk outputs</t>
  </si>
  <si>
    <t>FQ57</t>
  </si>
  <si>
    <t>Can the system explain why or how particular outputs were generated?</t>
  </si>
  <si>
    <t>C41,C42,C44</t>
  </si>
  <si>
    <t>Provide prompt/output logging and rationale where possible; flag limitations</t>
  </si>
  <si>
    <t>FQ58</t>
  </si>
  <si>
    <t>Have outputs been tested for offensive, discriminatory, or misleading content?</t>
  </si>
  <si>
    <t>C55,C32,C31</t>
  </si>
  <si>
    <t>Evaluate outputs for fairness and offensiveness; retrain or adjust filters as needed</t>
  </si>
  <si>
    <t>FQ59</t>
  </si>
  <si>
    <t>Are safeguards in place to prevent generation of copyrighted, confidential, or sensitive content?</t>
  </si>
  <si>
    <t>C05,C54,C03</t>
  </si>
  <si>
    <t>Apply filtering, content checking, and model constraints; monitor outputs</t>
  </si>
  <si>
    <t>FQ60</t>
  </si>
  <si>
    <t>Does the system use only synthetic or fully anonymized data in research experiments?</t>
  </si>
  <si>
    <t>phase:concept,phase:review</t>
  </si>
  <si>
    <t>SME:LEGAL, SME:PRIVACY</t>
  </si>
  <si>
    <t>C03,C54,C43</t>
  </si>
  <si>
    <t>Require use of synthetic/anonymized data; document and review any exceptions</t>
  </si>
  <si>
    <t>FQ61</t>
  </si>
  <si>
    <t>Is the AI system explicitly designed to reveal or test for hidden biases or edge-case failures?</t>
  </si>
  <si>
    <t>phase:development,phase:review</t>
  </si>
  <si>
    <t>C55,C31,C23</t>
  </si>
  <si>
    <t>Implement bias/robustness testing in design and validation phases</t>
  </si>
  <si>
    <t>FQ62</t>
  </si>
  <si>
    <t>Has the experimental purpose and scope of the AI system been clearly documented?</t>
  </si>
  <si>
    <t>phase:concept,phase:design</t>
  </si>
  <si>
    <t>RISK46</t>
  </si>
  <si>
    <t>C59,C24</t>
  </si>
  <si>
    <t>Define and document research objectives, assumptions, and boundaries</t>
  </si>
  <si>
    <t>FQ63</t>
  </si>
  <si>
    <t>RA:MISUSE</t>
  </si>
  <si>
    <t>Is there a restriction on using the system or its outputs for operational decision-making?</t>
  </si>
  <si>
    <t>RISK32</t>
  </si>
  <si>
    <t>Label outputs as experimental; restrict use beyond intended research context</t>
  </si>
  <si>
    <t>FQ64</t>
  </si>
  <si>
    <t>Are experimental findings, data sources, and methodologies recorded for future reference?</t>
  </si>
  <si>
    <t>C41,C59</t>
  </si>
  <si>
    <t>Maintain research logs, version control, and methodological documentation</t>
  </si>
  <si>
    <t>FQ65</t>
  </si>
  <si>
    <t>Is the source and licensing of the training data for the open source model clearly documented?</t>
  </si>
  <si>
    <t>SME:LEGAL, SME:PROCUREMENT</t>
  </si>
  <si>
    <t>C53,C42,C03</t>
  </si>
  <si>
    <t>Require documentation of data source/licensing for all open source model training</t>
  </si>
  <si>
    <t>FQ66</t>
  </si>
  <si>
    <t>Does the tool provide users with clear explanations or visualizations of how decisions are made?</t>
  </si>
  <si>
    <t>C42,C41,C35</t>
  </si>
  <si>
    <t>Provide explanation/visualization tools for AI decisions</t>
  </si>
  <si>
    <t>FQ67</t>
  </si>
  <si>
    <t>Can users review or customize the training data or features used by the tool?</t>
  </si>
  <si>
    <t>C55,C23,C26</t>
  </si>
  <si>
    <t>Enable user review and configuration of training data/features where feasible</t>
  </si>
  <si>
    <t>FQ68</t>
  </si>
  <si>
    <t>Does the tool show how each step or rule in the AI workflow affects the final outcome?</t>
  </si>
  <si>
    <t>Provide step-by-step workflow explanations and output traceability</t>
  </si>
  <si>
    <t>FQ69</t>
  </si>
  <si>
    <t>Does the tool allow users to inspect or select which datasets are used for training?</t>
  </si>
  <si>
    <t>Allow user dataset selection/inspection in training interface</t>
  </si>
  <si>
    <t>FQ70</t>
  </si>
  <si>
    <t>Does the system allow safe shutdown or deactivation of the agentic AI without resistance?</t>
  </si>
  <si>
    <t xml:space="preserve">SME:TECHNICAL, SME:CYBERSECURITY </t>
  </si>
  <si>
    <t>RISK57</t>
  </si>
  <si>
    <t xml:space="preserve">C57 </t>
  </si>
  <si>
    <t>Design fail‑safe shutdown procedures</t>
  </si>
  <si>
    <t>FQ71</t>
  </si>
  <si>
    <t>Is the agent or system limited to a single, well-defined role or task domain?</t>
  </si>
  <si>
    <t>RISK36</t>
  </si>
  <si>
    <t xml:space="preserve">C30,C24,C46 </t>
  </si>
  <si>
    <t xml:space="preserve">Limit system autonomy to well-defined roles/tasks </t>
  </si>
  <si>
    <t>FQ72</t>
  </si>
  <si>
    <t>Does the system involve multiple agents that interact or coordinate with each other?</t>
  </si>
  <si>
    <t>Yes</t>
  </si>
  <si>
    <t>phase:design,phase:deployment,phase:operational</t>
  </si>
  <si>
    <t>RISK58</t>
  </si>
  <si>
    <t xml:space="preserve">C29,C18,C30 </t>
  </si>
  <si>
    <t xml:space="preserve">Define and monitor agent coordination/communication </t>
  </si>
  <si>
    <t>FQ73</t>
  </si>
  <si>
    <t xml:space="preserve">Are audit trails or minimal compliance mechanisms retained upon system retirement to ensure support for investigations, compliance, and oversight according to your risk profile and regulatory requirements? </t>
  </si>
  <si>
    <t>C41</t>
  </si>
  <si>
    <t xml:space="preserve">Retain audit trails and essential compliance records upon system retirement to support future investigations and regulatory obligations. </t>
  </si>
  <si>
    <t>FQ74</t>
  </si>
  <si>
    <t>RA:STAKEHOLDER</t>
  </si>
  <si>
    <t>Have internal users been consulted to ensure the system supports real workflow needs?</t>
  </si>
  <si>
    <t>C65</t>
  </si>
  <si>
    <t>Consult intended users during problem framing and design</t>
  </si>
  <si>
    <t>FQ75</t>
  </si>
  <si>
    <t>Are human review or feedback channels available for users affected by the system?</t>
  </si>
  <si>
    <t>RISK46;RISK47</t>
  </si>
  <si>
    <t>C56;C15,C22,C40,C42</t>
  </si>
  <si>
    <t>Provide user feedback channels and enable review of impactful outputs</t>
  </si>
  <si>
    <t>FQ76</t>
  </si>
  <si>
    <t>Have diverse user needs and accessibility considerations been included in design?</t>
  </si>
  <si>
    <t>Include accessibility and inclusivity criteria in design requirements</t>
  </si>
  <si>
    <t>FQ77</t>
  </si>
  <si>
    <t>Is there a plan to handle customer data if personalisation is discontinued?</t>
  </si>
  <si>
    <t>RISK10</t>
  </si>
  <si>
    <t>C07,C08,C09,C10,C15</t>
  </si>
  <si>
    <t>Anonymise or delete personal data on exit</t>
  </si>
  <si>
    <t>FQ78</t>
  </si>
  <si>
    <t>Are the analytical outputs presented in a way that supports clear interpretation by decision-makers?</t>
  </si>
  <si>
    <t>C44,C15</t>
  </si>
  <si>
    <t>Design outputs to be understandable, contextualised, and accompanied by caveats</t>
  </si>
  <si>
    <t>FQ79</t>
  </si>
  <si>
    <t>Were key insights, scores, or prioritization outputs reviewed with domain experts to ensure they reflect real-world meaning and decision needs?</t>
  </si>
  <si>
    <t>phase:development, phase:deployment</t>
  </si>
  <si>
    <t>RISK35</t>
  </si>
  <si>
    <t>C27,C30</t>
  </si>
  <si>
    <t>Ensure domain experts review AI-generated insights, scores, or prioritization outputs during development to validate their real-world relevance and decision utility.</t>
  </si>
  <si>
    <t>FQ80</t>
  </si>
  <si>
    <t>Has the system’s automated task logic been validated against actual business rules or decision pathways during development?</t>
  </si>
  <si>
    <t>Validate that AI logic aligns with actual workflows and decision contexts by engaging end-users in design walkthroughs, simulating usage scenarios, and conducting task-process fit testing before deployment.</t>
  </si>
  <si>
    <t>FQ81</t>
  </si>
  <si>
    <t>Is there a plan to update or retire automated processes if tasks change?</t>
  </si>
  <si>
    <t>Plan for updates or replacement workflow</t>
  </si>
  <si>
    <t>FQ82</t>
  </si>
  <si>
    <t>Does the AI generate original content that can be shared externally?</t>
  </si>
  <si>
    <t>phase:design, phase:development, phase:deployment</t>
  </si>
  <si>
    <t>SME:LEGAL, SME:TECHNICAL, SME:DATAGOVERNANCE</t>
  </si>
  <si>
    <t>C01,C13,C32,C40,C33,C64</t>
  </si>
  <si>
    <t>Prevent harmful, biased, or misleading AI-generated content from being shared externally.</t>
  </si>
  <si>
    <t>FQ83</t>
  </si>
  <si>
    <t>Has your team defined how AI-generated content can be safely used, shared, or attributed before deployment?</t>
  </si>
  <si>
    <t>phase:deployment, phase:operational</t>
  </si>
  <si>
    <t>SME:LEGAL, SME:DATAGOVERNANCE</t>
  </si>
  <si>
    <t>C01,C53,C49</t>
  </si>
  <si>
    <t>Define safe usage, sharing, and attribution guidelines for AI-generated content to prevent misuse, IP violations, or reputational harm before deployment</t>
  </si>
  <si>
    <t>FQ84</t>
  </si>
  <si>
    <t>Is there a human review step before generated content is published or used externally?</t>
  </si>
  <si>
    <t>Require human review or approval workflow for high-risk generative outputs</t>
  </si>
  <si>
    <t>FQ85</t>
  </si>
  <si>
    <t>Are controls in place to prevent generation of copyrighted or confidential material?</t>
  </si>
  <si>
    <t>SME:LEGAL, SME:TECHNICAL</t>
  </si>
  <si>
    <t>RISK05;RISK13</t>
  </si>
  <si>
    <t>C01,C53,C49;C05</t>
  </si>
  <si>
    <t>Apply filters and safeguards to restrict generation of protected content</t>
  </si>
  <si>
    <t>FQ86</t>
  </si>
  <si>
    <t>RA:MONITORING</t>
  </si>
  <si>
    <t>Does the system define clear metrics to assess how the AI system supports decision-making, whether its recommendations are effective, reliable it provides to users?</t>
  </si>
  <si>
    <t>phase:development, phase:operational</t>
  </si>
  <si>
    <t>Define and track clear metrics to evaluate the effectiveness, reliability, and utility of AI-supported decisions, ensuring transparency and user trust.</t>
  </si>
  <si>
    <t>FQ87</t>
  </si>
  <si>
    <t>Have the users of this system received training or guidance on how to understand and challenge the AI’s suggestions?</t>
  </si>
  <si>
    <t>C22,C42,C56,C59</t>
  </si>
  <si>
    <t>Provide training or guidance to users on how to interpret, question, or override AI suggestions</t>
  </si>
  <si>
    <t>FQ88</t>
  </si>
  <si>
    <t>Is the augmentation scope defined so humans remain ultimate decision‑makers?</t>
  </si>
  <si>
    <t>C15,C22,C23,C42,C44,C45,C46,C64</t>
  </si>
  <si>
    <t>Define roles and responsibilities</t>
  </si>
  <si>
    <t>FQ89</t>
  </si>
  <si>
    <t>Can the AI initiate actions or propose directions without human pre-approval? [Elevated Risk]</t>
  </si>
  <si>
    <t>C01,C27,C45,C64</t>
  </si>
  <si>
    <t>Require approval or containment for goal expansion or novel outputs</t>
  </si>
  <si>
    <t>FQ90</t>
  </si>
  <si>
    <t>Has the exploratory behavior been tested for alignment with user/system goals?</t>
  </si>
  <si>
    <t>phase:development, phase:deployment, phase:operational</t>
  </si>
  <si>
    <t>RISK33;RISK55</t>
  </si>
  <si>
    <t>C27,C33,C45;C30,C24,C46</t>
  </si>
  <si>
    <t>Validate exploratory AI behaviors against intended goals to ensure generated directions remain aligned with acceptable system purpose and stakeholder expectations.</t>
  </si>
  <si>
    <t>FQ91</t>
  </si>
  <si>
    <t>Has the lawful basis for collecting and processing  Personally Identifiable Information (PII) been confirmed?</t>
  </si>
  <si>
    <t>SME:PRIVACY, SME:LEGAL</t>
  </si>
  <si>
    <t>C54</t>
  </si>
  <si>
    <t>The system uses data that identifies individuals or relates to sensitive attributes like health records, ID numbers, or biometrics (e.g. facial images, fingerprints).</t>
  </si>
  <si>
    <t>Identify legal basis under NSW privacy laws; document consent or authority</t>
  </si>
  <si>
    <t>FQ92</t>
  </si>
  <si>
    <t>Is personal or sensitive data used for model training?</t>
  </si>
  <si>
    <t>phase:development,phase:deployment,phase:operational</t>
  </si>
  <si>
    <t>RISK01;RISK02</t>
  </si>
  <si>
    <t>C03;C01,C02,C03,C04,C18</t>
  </si>
  <si>
    <t>Restrict PII use in training; implement memorization mitigation</t>
  </si>
  <si>
    <t>FQ93</t>
  </si>
  <si>
    <t>Is  Personally Identifiable Information (PII) accepted as input during inference (e.g., prompts, forms)?</t>
  </si>
  <si>
    <t>RISK01;RISK02;RISK13</t>
  </si>
  <si>
    <t>C03;C01,C03,C52;C05</t>
  </si>
  <si>
    <t>Sanitize inputs; avoid storing sensitive data; implement secure logging and access restrictions</t>
  </si>
  <si>
    <t>FQ94</t>
  </si>
  <si>
    <t>Is any of this data shared with third parties or vendors?</t>
  </si>
  <si>
    <t>SME:PRIVACY, SME:PROCUREMENT, SME:LEGAL</t>
  </si>
  <si>
    <t>C05,C69</t>
  </si>
  <si>
    <t>Include data handling restrictions and audit clauses in vendor contracts</t>
  </si>
  <si>
    <t>FQ95</t>
  </si>
  <si>
    <t>Does the system collect more personal data than strictly necessary?</t>
  </si>
  <si>
    <t>SME:PRIVACY, SME:DATAGOVERNANCE</t>
  </si>
  <si>
    <t>RISK07</t>
  </si>
  <si>
    <t>C07</t>
  </si>
  <si>
    <t>Minimise data collection to purpose; document justification for all personal data fields</t>
  </si>
  <si>
    <t>FQ96</t>
  </si>
  <si>
    <t>Is all use of personal or sensitive data limited to the original purpose for which consent was obtained?</t>
  </si>
  <si>
    <t>RISK11</t>
  </si>
  <si>
    <t>C07,C54</t>
  </si>
  <si>
    <t>Restrict secondary use of data; document scope of consent and purpose limitations</t>
  </si>
  <si>
    <t>FQ97</t>
  </si>
  <si>
    <t>Is personal data de-identified or minimised before model use?</t>
  </si>
  <si>
    <t>RISK01</t>
  </si>
  <si>
    <t>C03</t>
  </si>
  <si>
    <t>Conduct NSW PIA; minimise &amp; de-identify; document data flows</t>
  </si>
  <si>
    <t>FQ98</t>
  </si>
  <si>
    <t>Has the dataset been tested for representativeness across population groups?</t>
  </si>
  <si>
    <t>RISK23;RISK23</t>
  </si>
  <si>
    <t>C55;C30,C55</t>
  </si>
  <si>
    <t>Audit training data for demographic balance and correct for gaps</t>
  </si>
  <si>
    <t>FQ99</t>
  </si>
  <si>
    <t>Are access controls and encryption applied to all  Personally Identifiable Information (PII) during storage and transmission?</t>
  </si>
  <si>
    <t>SME:CYBERSECURITY, SME:PRIVACY, SME:TECHNICAL</t>
  </si>
  <si>
    <t>C05</t>
  </si>
  <si>
    <t>Apply access control, encryption, and audit logging for PII</t>
  </si>
  <si>
    <t>FQ100</t>
  </si>
  <si>
    <t>Are there secure procedures to de‑identify or destroy personal data when retiring the system?</t>
  </si>
  <si>
    <t>Follow State Records disposal and destruction guidelines for sensitive data</t>
  </si>
  <si>
    <t>FQ101</t>
  </si>
  <si>
    <t>Does the system need to use personal or sensitive information and is the purpose legally justified?</t>
  </si>
  <si>
    <t>Perform a Privacy Impact Assessment and confirm legal basis before collecting</t>
  </si>
  <si>
    <t>FQ102</t>
  </si>
  <si>
    <t>Is the data governed by internal policies or regulations (e.g. financial reporting, procurement rules)?</t>
  </si>
  <si>
    <t>RISK11;RISK15</t>
  </si>
  <si>
    <t>C54;C05,C59</t>
  </si>
  <si>
    <t>The system uses structured data related to business processes  such as budgets, rosters, inventory, or internal performance metrics.</t>
  </si>
  <si>
    <t>Align operational data use with internal governance rules and NSW compliance requirements</t>
  </si>
  <si>
    <t>FQ103</t>
  </si>
  <si>
    <t>Can authorized staff correct or delete operational data outputs if errors or inappropriate disclosures occur?</t>
  </si>
  <si>
    <t>RISK16;RISK30</t>
  </si>
  <si>
    <t>C57;C57</t>
  </si>
  <si>
    <t>Implement correction and deletion workflows for operational data outputs</t>
  </si>
  <si>
    <t>FQ104</t>
  </si>
  <si>
    <t>Will this data be accessible to external vendors, systems, or platforms?</t>
  </si>
  <si>
    <t>SME:PROCUREMENT, SME:TECHNICAL, SME:LEGAL</t>
  </si>
  <si>
    <t>Include access restrictions and audit clauses in third-party contracts</t>
  </si>
  <si>
    <t>FQ105</t>
  </si>
  <si>
    <t>Could the data or model outputs be repurposed for surveillance, profiling, or disciplinary action?</t>
  </si>
  <si>
    <t>C54,C15,C48</t>
  </si>
  <si>
    <t>Restrict secondary uses; review impacts against workplace and ethical policies</t>
  </si>
  <si>
    <t>FQ106</t>
  </si>
  <si>
    <t>Are data quality checks in place to ensure accuracy and completeness before use?</t>
  </si>
  <si>
    <t>SME:DATAGOVERNANCE, SME:TECHNICAL</t>
  </si>
  <si>
    <t>RISK06</t>
  </si>
  <si>
    <t>C08</t>
  </si>
  <si>
    <t>Implement data validation, quality controls, and update protocols</t>
  </si>
  <si>
    <t>FQ107</t>
  </si>
  <si>
    <t>Is there documentation of data sources, lineage, and update frequency?</t>
  </si>
  <si>
    <t>RISK38;RISK49</t>
  </si>
  <si>
    <t>C15,C41,C59;C41,C11,C59</t>
  </si>
  <si>
    <t>Record data sources and transformations; maintain a data lineage log</t>
  </si>
  <si>
    <t>FQ108</t>
  </si>
  <si>
    <t>Are access controls and usage restrictions in place for sensitive operational data?</t>
  </si>
  <si>
    <t>Apply access controls based on data classification and job roles</t>
  </si>
  <si>
    <t>FQ109</t>
  </si>
  <si>
    <t>Does the system rely on sensor data for critical decisions or automated actions?</t>
  </si>
  <si>
    <t>C08,C31,C39,C57</t>
  </si>
  <si>
    <t>The system processes data from sensors or automated devices  like temperature readings, camera footage, or IoT logs.</t>
  </si>
  <si>
    <t>Validate sensor accuracy and apply fail-safes for automated decisions</t>
  </si>
  <si>
    <t>FQ110</t>
  </si>
  <si>
    <t>Could the data be influenced by environmental factors or conditions not accounted for in the system design?</t>
  </si>
  <si>
    <t>C08,C31</t>
  </si>
  <si>
    <t>Simulate edge conditions and calibrate models against noise and variability</t>
  </si>
  <si>
    <t>FQ111</t>
  </si>
  <si>
    <t>Does the sensor data capture ongoing activity in public or staff environments (e.g. cameras, motion, audio, or location)?</t>
  </si>
  <si>
    <t>SME:PRIVACY, SME:LEGAL, SME:TECHNICAL</t>
  </si>
  <si>
    <t>Conduct DPIA; restrict behavioural monitoring; inform affected individuals</t>
  </si>
  <si>
    <t>FQ112</t>
  </si>
  <si>
    <t>Could the sensor data be combined with other sources to infer sensitive information (e.g. human presence, behaviour, or identity)</t>
  </si>
  <si>
    <t>RISK03</t>
  </si>
  <si>
    <t>C03,C25</t>
  </si>
  <si>
    <t>Assess cross-linkage risks; document potential inference pathways</t>
  </si>
  <si>
    <t>FQ113</t>
  </si>
  <si>
    <t>Are data calibration, accuracy, and timestamp integrity validated?</t>
  </si>
  <si>
    <t>Validate calibration, ensure time sync, and apply accuracy checks</t>
  </si>
  <si>
    <t>FQ114</t>
  </si>
  <si>
    <t>Is sensor data provenance and processing logic documented?</t>
  </si>
  <si>
    <t>Document data capture sources, preprocessing steps, and versioning</t>
  </si>
  <si>
    <t>FQ115</t>
  </si>
  <si>
    <t>Are safeguards in place to prevent tampering or spoofing of sensor inputs?</t>
  </si>
  <si>
    <t>RISK04;RISK27</t>
  </si>
  <si>
    <t>C02,C06;C06,C11,C27</t>
  </si>
  <si>
    <t>Secure sensor data pipelines with authentication, integrity checks, and monitoring</t>
  </si>
  <si>
    <t>FQ116</t>
  </si>
  <si>
    <t>Is there a plan to decommission sensors and manage generated data in line with retention and disposal policies?</t>
  </si>
  <si>
    <t>C09</t>
  </si>
  <si>
    <t>Decommission devices and securely dispose or archive data</t>
  </si>
  <si>
    <t>FQ117</t>
  </si>
  <si>
    <t>Has the synthetic data been validated to ensure it does not permit re-identification of real individuals?</t>
  </si>
  <si>
    <t>RISK02;RISK03</t>
  </si>
  <si>
    <t>C02,C03;C03,C59</t>
  </si>
  <si>
    <t>The data has been artificially generated to simulate real-world data, often used to avoid using sensitive or scarce datasets.</t>
  </si>
  <si>
    <t>Validate synthetic data for privacy leakage; document generation methods</t>
  </si>
  <si>
    <t>FQ118</t>
  </si>
  <si>
    <t>Has the synthetic dataset been assessed for fitness to represent real-world scenarios?</t>
  </si>
  <si>
    <t>Compare synthetic dataset to real-world distributions and test model generalisability</t>
  </si>
  <si>
    <t>FQ119</t>
  </si>
  <si>
    <t>Is the data generation process documented, including sources, logic, and constraints?</t>
  </si>
  <si>
    <t>C11,C42;C41,C11,C59</t>
  </si>
  <si>
    <t>Document synthetic data generation approach, parameters, and purpose</t>
  </si>
  <si>
    <t>FQ120</t>
  </si>
  <si>
    <t>Will this data be combined with external datasets?</t>
  </si>
  <si>
    <t>C02,C03</t>
  </si>
  <si>
    <t>The data once related to individuals but has been stripped of identifiable information to reduce privacy risk.</t>
  </si>
  <si>
    <t>Assess linkage risk before merging with external data; apply safeguards</t>
  </si>
  <si>
    <t>FQ121</t>
  </si>
  <si>
    <t>Has the de-identification method been tested to ensure it meets NSW re-identification risk thresholds?</t>
  </si>
  <si>
    <t>Apply and test de-identification techniques; document residual risk</t>
  </si>
  <si>
    <t>FQ122</t>
  </si>
  <si>
    <t>Is the de-identification process and any reversible logic (e.g. tokenisation) documented?</t>
  </si>
  <si>
    <t>C11,C22,C40,C41,C42;C41,C11,C59</t>
  </si>
  <si>
    <t>Document all de-identification methods, assumptions, and reversibility conditions</t>
  </si>
  <si>
    <t>FQ123</t>
  </si>
  <si>
    <t>Has the impact of de-identification on data representativeness or model fairness been assessed?</t>
  </si>
  <si>
    <t>C30,C55</t>
  </si>
  <si>
    <t>Review data utility post-de-identification and test for fairness impacts</t>
  </si>
  <si>
    <t>FQ124</t>
  </si>
  <si>
    <t>Is there a procedure to further anonymise or destroy de‑identified data at retirement if risk becomes unacceptable?</t>
  </si>
  <si>
    <t>Ensure secure destruction or further anonymisation of data</t>
  </si>
  <si>
    <t>FQ125</t>
  </si>
  <si>
    <t>Has the public data source been assessed for representativeness and bias?</t>
  </si>
  <si>
    <t>The data is sourced from public domains  such as government websites, social media, open datasets, or public reports.</t>
  </si>
  <si>
    <t>Evaluate public data for gaps or skew; supplement or adjust as needed</t>
  </si>
  <si>
    <t>FQ126</t>
  </si>
  <si>
    <t>Has the public data been checked for hidden personal information or licensing restrictions?</t>
  </si>
  <si>
    <t>SME:PRIVACY, SME:LEGAL, SME:DATAGOVERNANCE</t>
  </si>
  <si>
    <t>C53</t>
  </si>
  <si>
    <t>Verify open data for hidden PII or terms of use; document licensing status</t>
  </si>
  <si>
    <t>FQ127</t>
  </si>
  <si>
    <t>Has the data been manually or automatically screened for misinformation or noise or freshness?</t>
  </si>
  <si>
    <t>phase:design,phase:development,phase:deployment,phase:operational</t>
  </si>
  <si>
    <t>Screen data for noise and relevance; set update frequency based on context</t>
  </si>
  <si>
    <t>FQ128</t>
  </si>
  <si>
    <t>Is the source, version, and retrieval method of the public data documented?</t>
  </si>
  <si>
    <t>RISK49;RISK38</t>
  </si>
  <si>
    <t>Record data provenance, version, and access method in system docs</t>
  </si>
  <si>
    <t>FQ129</t>
  </si>
  <si>
    <t>Can the system access new or external data sources without human approval? [Elevated Risk]</t>
  </si>
  <si>
    <t>RISK15</t>
  </si>
  <si>
    <t>The system can pull from various data sources, sometimes automatically, and is not restricted to a single domain or dataset  which may increase governance complexity.</t>
  </si>
  <si>
    <t>Restrict dynamic data access; require approval for new source integration</t>
  </si>
  <si>
    <t>FQ130</t>
  </si>
  <si>
    <t>Are access controls and monitoring in place for cross-domain data activity?</t>
  </si>
  <si>
    <t>Enforce access control policies and monitor cross-system data flows</t>
  </si>
  <si>
    <t>FQ131</t>
  </si>
  <si>
    <t>Is the necessity of broad or dynamic data access justified and documented during concept planning?</t>
  </si>
  <si>
    <t>Define scope and justify data access upfront</t>
  </si>
  <si>
    <t>FQ132</t>
  </si>
  <si>
    <t>Does the vendor have access to personal, sensitive, or proprietary data processed by the system?</t>
  </si>
  <si>
    <t>SME:PRIVACY, SME:LEGAL, SME:PROCUREMENT</t>
  </si>
  <si>
    <t>Minimise vendor access to sensitive data; include usage and audit clauses</t>
  </si>
  <si>
    <t>FQ133</t>
  </si>
  <si>
    <t>Do you have visibility into how the vendor system makes decisions or changes over time?</t>
  </si>
  <si>
    <t>C69;C69</t>
  </si>
  <si>
    <t>Require change logs, model update disclosures, and explainability mechanisms from vendor</t>
  </si>
  <si>
    <t>FQ134</t>
  </si>
  <si>
    <t>Does the contract include clear terms for data handling, model updates, availability, and exit?</t>
  </si>
  <si>
    <t>Include clauses on data ownership, service levels, change notification, and exit rights</t>
  </si>
  <si>
    <t>FQ135</t>
  </si>
  <si>
    <t>Is there a documented service agreement or fallback plan if the vendor service becomes unavailable?</t>
  </si>
  <si>
    <t>C66</t>
  </si>
  <si>
    <t>Define fallback operations and continuity plan for vendor failure</t>
  </si>
  <si>
    <t>FQ136</t>
  </si>
  <si>
    <t>Does the vendor infrastructure meet the jurisdictional data residency and privacy requirements relevant to your sector?</t>
  </si>
  <si>
    <t>RISK12;RISK43</t>
  </si>
  <si>
    <t>C54;C49</t>
  </si>
  <si>
    <t>Require compliance with NSW and sector-specific data location rules</t>
  </si>
  <si>
    <t>FQ137</t>
  </si>
  <si>
    <t>Does the contract ensure secure data transfer and verified deletion at termination?</t>
  </si>
  <si>
    <t>Include data return and destruction clauses and verify execution</t>
  </si>
  <si>
    <t>FQ138</t>
  </si>
  <si>
    <t>Has the suitability of using a vendor‑managed cloud been assessed for data sensitivity and compliance?</t>
  </si>
  <si>
    <t>Evaluate vendor compliance and data sovereignty requirements</t>
  </si>
  <si>
    <t>FQ139</t>
  </si>
  <si>
    <t>Have appropriate access controls, encryption, and monitoring been implemented in the hosted environment?</t>
  </si>
  <si>
    <t>RISK13;RISK29</t>
  </si>
  <si>
    <t>C05;C12</t>
  </si>
  <si>
    <t>Apply NSW Cyber Security Policy controls to cloud-hosted environments (IAM, logging, encryption)</t>
  </si>
  <si>
    <t>FQ140</t>
  </si>
  <si>
    <t>Are roles and responsibilities clearly defined for managing and maintaining the AI system in the cloud?</t>
  </si>
  <si>
    <t>C25</t>
  </si>
  <si>
    <t>Assign ownership for system performance, updates, and cloud security posture</t>
  </si>
  <si>
    <t>FQ141</t>
  </si>
  <si>
    <t>Do you have full visibility into where and how data is stored, processed, and transferred?</t>
  </si>
  <si>
    <t>RISK14;RISK43</t>
  </si>
  <si>
    <t>C11,C41,C42;C54</t>
  </si>
  <si>
    <t>Map and document data locations and flows in cloud infrastructure</t>
  </si>
  <si>
    <t>FQ142</t>
  </si>
  <si>
    <t>Can the system be migrated to another cloud or infrastructure without significant rework?</t>
  </si>
  <si>
    <t>phase:design,phase:review</t>
  </si>
  <si>
    <t>Use portable architectures; require exit and transition provisions</t>
  </si>
  <si>
    <t>FQ143</t>
  </si>
  <si>
    <t>RA:RESILIENCE</t>
  </si>
  <si>
    <t>Are cloud-native incident response tools or alerts in place and actively monitored?</t>
  </si>
  <si>
    <t>RISK28;RISK29</t>
  </si>
  <si>
    <t>C66;C27,C29,C72</t>
  </si>
  <si>
    <t>Enable automated incident alerts; assign staff to monitor events</t>
  </si>
  <si>
    <t>FQ144</t>
  </si>
  <si>
    <t>Is there documentation of the cloud environment configuration, update schedule, and recovery processes?</t>
  </si>
  <si>
    <t>RISK48;RISK49</t>
  </si>
  <si>
    <t>C66;C11,C59,C07</t>
  </si>
  <si>
    <t>Maintain system architecture, cloud config, and recovery documentation</t>
  </si>
  <si>
    <t>FQ145</t>
  </si>
  <si>
    <t>Is there a plan to migrate services and securely delete data when leaving the platform?</t>
  </si>
  <si>
    <t>Plan migration and ensure secure data deletion</t>
  </si>
  <si>
    <t>FQ146</t>
  </si>
  <si>
    <t>Has data flow and responsibility mapping been completed across cloud and on-premise components?</t>
  </si>
  <si>
    <t>C11,C12</t>
  </si>
  <si>
    <t>Map data flows and assign clear responsibility across hybrid components</t>
  </si>
  <si>
    <t>FQ147</t>
  </si>
  <si>
    <t>Are security controls consistently applied across both cloud and internal environments?</t>
  </si>
  <si>
    <t>RISK20;RISK21;RISK22</t>
  </si>
  <si>
    <t>C14,C72;C14,C72;C14,C72</t>
  </si>
  <si>
    <t>Apply unified security policies (e.g. encryption, access control, logging) across all components</t>
  </si>
  <si>
    <t>FQ148</t>
  </si>
  <si>
    <t>RISK14;RISK43;RISK43</t>
  </si>
  <si>
    <t>C11,C42;C69;C54</t>
  </si>
  <si>
    <t>Maintain cross-environment data flow and processing maps</t>
  </si>
  <si>
    <t>FQ149</t>
  </si>
  <si>
    <t>Adopt containerized or modular architecture to support portability</t>
  </si>
  <si>
    <t>FQ150</t>
  </si>
  <si>
    <t>Is the architecture, configuration, and interconnectivity of the hybrid environment documented?</t>
  </si>
  <si>
    <t>RISK48;RISK48;RISK49;RISK49</t>
  </si>
  <si>
    <t>C59;C70;C59;C59,C28,C42</t>
  </si>
  <si>
    <t>Maintain documentation of hybrid architecture, interfaces, and update procedures</t>
  </si>
  <si>
    <t>FQ151</t>
  </si>
  <si>
    <t>Are roles clearly assigned for maintaining the system’s security, updates, and monitoring?</t>
  </si>
  <si>
    <t>RISK20</t>
  </si>
  <si>
    <t>C21,C23</t>
  </si>
  <si>
    <t>Assign and document ownership for system security and operations</t>
  </si>
  <si>
    <t>FQ152</t>
  </si>
  <si>
    <t>Is there an up-to-date and tested backup and disaster recovery plan for the AI components?</t>
  </si>
  <si>
    <t>C68</t>
  </si>
  <si>
    <t>Establish and test backup and recovery plans for self-managed systems</t>
  </si>
  <si>
    <t>FQ153</t>
  </si>
  <si>
    <t>Is the internal system’s configuration, update schedule, and incident response plan documented?</t>
  </si>
  <si>
    <t>Maintain detailed system documentation covering config, updates, and response protocols</t>
  </si>
  <si>
    <t>FQ154</t>
  </si>
  <si>
    <t>Is there a process to monitor and update models running on distributed edge nodes?</t>
  </si>
  <si>
    <t>RISK26</t>
  </si>
  <si>
    <t>C12,C27</t>
  </si>
  <si>
    <t>Set up regular update cycles and remote monitoring for edge-deployed models</t>
  </si>
  <si>
    <t>FQ155</t>
  </si>
  <si>
    <t>Is deployment configuration, model versioning, and update history recorded for each edge node?</t>
  </si>
  <si>
    <t>C11,C41,C42</t>
  </si>
  <si>
    <t>Maintain logs of model and config versions for all edge locations</t>
  </si>
  <si>
    <t>FQ156</t>
  </si>
  <si>
    <t>Are edge devices secured against tampering, data interception, or unauthorised access?</t>
  </si>
  <si>
    <t>RISK22</t>
  </si>
  <si>
    <t>C05,C18,C20</t>
  </si>
  <si>
    <t>Implement physical and software-level security controls for edge devices</t>
  </si>
  <si>
    <t>FQ157</t>
  </si>
  <si>
    <t>Are changes to system rules or logic independently reviewed or peer-audited before deployment?</t>
  </si>
  <si>
    <t>Require independent peer review of all logic/rule changes prior to deployment</t>
  </si>
  <si>
    <t>FQ158</t>
  </si>
  <si>
    <t>Is there a clear record of which individuals approved or authored each change in the system’s logic?</t>
  </si>
  <si>
    <t>C41,C24</t>
  </si>
  <si>
    <t>Implement change logs with named approvers/authors for each system logic update</t>
  </si>
  <si>
    <t>FQ159</t>
  </si>
  <si>
    <t>Are updates to system logic logged with rationale and performance impact?</t>
  </si>
  <si>
    <t>C41,C35</t>
  </si>
  <si>
    <t>Log all logic changes with rationale and expected/actual performance impact; version-control required</t>
  </si>
  <si>
    <t>FQ160</t>
  </si>
  <si>
    <t>Does your organization have full visibility into the rules or decision logic used by the vendor’s system?</t>
  </si>
  <si>
    <t>C69,C70</t>
  </si>
  <si>
    <t>A vendor built the system specifically for you. They determined how it works and may still manage updates or behaviour.</t>
  </si>
  <si>
    <t>Require vendors to provide full documentation and audit access for AI rules/logic</t>
  </si>
  <si>
    <t>FQ161</t>
  </si>
  <si>
    <t>Is there an agreement that clearly defines the vendor’s accountability for system errors or harmful outcomes?</t>
  </si>
  <si>
    <t xml:space="preserve">C71 </t>
  </si>
  <si>
    <t>Establish vendor accountability clauses for errors/failures in procurement contracts</t>
  </si>
  <si>
    <t>FQ162</t>
  </si>
  <si>
    <t>Do you have visibility into the model logic, assumptions, or update process used by the vendor?</t>
  </si>
  <si>
    <t>C42,C41</t>
  </si>
  <si>
    <t>Require documentation and transparency for model logic, assumptions, and update/change process</t>
  </si>
  <si>
    <t>FQ163</t>
  </si>
  <si>
    <t>Is version history and rationale for system logic changes maintained by the vendor and accessible to you?</t>
  </si>
  <si>
    <t>Require vendors to provide change/version logs and rationale for all logic changes; maintain local copy if needed</t>
  </si>
  <si>
    <t>FQ164</t>
  </si>
  <si>
    <t>Is the origin and version of the external foundation model clearly identified and documented?</t>
  </si>
  <si>
    <t>RISK42</t>
  </si>
  <si>
    <t>Document and verify origin/version for all external foundation models; require regular audit of foundation model sources</t>
  </si>
  <si>
    <t>FQ165</t>
  </si>
  <si>
    <t>Can you access information about the model’s training data and known limitations?</t>
  </si>
  <si>
    <t>C42,C53</t>
  </si>
  <si>
    <t>Require vendor disclosure of model training data provenance and documented limitations</t>
  </si>
  <si>
    <t>FQ166</t>
  </si>
  <si>
    <t>Is there a policy for reviewing the foundation model’s outputs before use in critical decisions?</t>
  </si>
  <si>
    <t>C46,C45</t>
  </si>
  <si>
    <t>Establish and enforce policy requiring human review for critical decisions involving foundation model outputs</t>
  </si>
  <si>
    <t>FQ167</t>
  </si>
  <si>
    <t>Is training data curated/validated to handle real-world scenarios and minimize bias?</t>
  </si>
  <si>
    <t>RISK61</t>
  </si>
  <si>
    <t>C04,C08,C26</t>
  </si>
  <si>
    <t>Institute routine data curation/validation processes and monitor for dataset aging/bias</t>
  </si>
  <si>
    <t>FQ168</t>
  </si>
  <si>
    <t>Is there a process to review and validate community contributions to the model’s logic or code?</t>
  </si>
  <si>
    <t>RISK27</t>
  </si>
  <si>
    <t>Require code review and security validation for all community contributions before integration</t>
  </si>
  <si>
    <t>FQ169</t>
  </si>
  <si>
    <t>Are major changes to the model’s logic or parameters publicly logged and versioned?</t>
  </si>
  <si>
    <t>Publicly log and version-control all major logic/parameter changes; publish changelogs</t>
  </si>
  <si>
    <t>FQ170</t>
  </si>
  <si>
    <t>Has the open-source model and its dependencies been independently reviewed for security and stability?</t>
  </si>
  <si>
    <t>RISK29;RISK49</t>
  </si>
  <si>
    <t>C19,C20;C41</t>
  </si>
  <si>
    <t>Require independent security/stability review for all open-source models and dependencies</t>
  </si>
  <si>
    <t>FQ171</t>
  </si>
  <si>
    <t>Are robust defences against adversarial inputs/memory poisoning in place?</t>
  </si>
  <si>
    <t>RISK53</t>
  </si>
  <si>
    <t>C13,C02,C29</t>
  </si>
  <si>
    <t>Implement adversarial testing, input validation, and memory isolation/monitoring</t>
  </si>
  <si>
    <t>FQ172</t>
  </si>
  <si>
    <t>Does the platform restrict or validate user-created logic to prevent unsafe or illogical rules?</t>
  </si>
  <si>
    <t>C13,C01,C33</t>
  </si>
  <si>
    <t>Enforce input validation and require peer review of user-created logic/rules</t>
  </si>
  <si>
    <t>FQ173</t>
  </si>
  <si>
    <t>Does the system track which user configured each rule or change to the logic?</t>
  </si>
  <si>
    <t>Implement full audit trails for all user-configured logic changes with user IDs</t>
  </si>
  <si>
    <t>FQ174</t>
  </si>
  <si>
    <t>Can the self-learning agent autonomously create new agents or sub-processes without human approval?</t>
  </si>
  <si>
    <t>RISK51</t>
  </si>
  <si>
    <t>C45,C29,C41</t>
  </si>
  <si>
    <t>Restrict or monitor agent spawning; require human approval for high-risk actions</t>
  </si>
  <si>
    <t>FQ175</t>
  </si>
  <si>
    <t>Can the agent independently update its learning strategies or data sources without validation or oversight?</t>
  </si>
  <si>
    <t>RISK60</t>
  </si>
  <si>
    <t>C29,C36,C41</t>
  </si>
  <si>
    <t>Mandate validation and monitoring of autonomous strategy/data updates; review loop for unsafe changes</t>
  </si>
  <si>
    <t>FQ176</t>
  </si>
  <si>
    <t>Can your AI system adapt its behaviour based on changing inputs or environmental conditions?</t>
  </si>
  <si>
    <t>Monitor adaptive behaviour; require regular audit for safety and alignment</t>
  </si>
  <si>
    <t>FQ177</t>
  </si>
  <si>
    <t>Does your AI system learn or update its knowledge/behaviour from interactions or new data?</t>
  </si>
  <si>
    <t>C29,C36,C55</t>
  </si>
  <si>
    <t>Require monitoring and periodic safety audits of self-updating/learning processes</t>
  </si>
  <si>
    <t>FQ178</t>
  </si>
  <si>
    <t>Can the agent decompose high-level objectives, spawn sub-agents, and manage dependencies?</t>
  </si>
  <si>
    <t>C45,C29</t>
  </si>
  <si>
    <t>Limit or monitor sub-agent spawning and require dependency/resource management policies</t>
  </si>
  <si>
    <t>FQ179</t>
  </si>
  <si>
    <t>If multiple self‑learning components exist, is coordination managed to prevent conflicting behaviours?</t>
  </si>
  <si>
    <t xml:space="preserve">phase:design,phase:development,phase:operational </t>
  </si>
  <si>
    <t xml:space="preserve">C29,C18 </t>
  </si>
  <si>
    <t xml:space="preserve">Coordinate agent behaviour and validate integration </t>
  </si>
  <si>
    <t>FQ180</t>
  </si>
  <si>
    <t>Is there a clear process to resolve conflicts between rules or logic from different sources (internal, external, self-learning)?</t>
  </si>
  <si>
    <t>RISK55</t>
  </si>
  <si>
    <t>C24,C25</t>
  </si>
  <si>
    <t>Establish and document conflict resolution protocols for rule/logic inconsistencies</t>
  </si>
  <si>
    <t>FQ181</t>
  </si>
  <si>
    <t>Does the system track and document the source of every change or update to its logic?</t>
  </si>
  <si>
    <t>Maintain detailed audit trail for every change/update to system logic, including source attribution</t>
  </si>
  <si>
    <t>FQ182</t>
  </si>
  <si>
    <t>Has the AI-provided data been verified against trusted sources for accuracy and consistency?</t>
  </si>
  <si>
    <t>SME:DATAGOVERNANCE, SME:TECHNICAL, SME:LEGAL</t>
  </si>
  <si>
    <t>C01,C34,C44</t>
  </si>
  <si>
    <t>The system simply shows data  like dashboards, metrics, or reports  without interpreting it or suggesting what to do.</t>
  </si>
  <si>
    <t>Validate AI-generated data against trusted sources or reference datasets to ensure outputs are accurate, timely, and consistent with user expectations.</t>
  </si>
  <si>
    <t>FQ183</t>
  </si>
  <si>
    <t>Is the system limited to providing data without making recommendations or actions?</t>
  </si>
  <si>
    <t>RISK47</t>
  </si>
  <si>
    <t>C02,C59,C24,C44</t>
  </si>
  <si>
    <t>Clearly define the information‑only scope and document it</t>
  </si>
  <si>
    <t>FQ184</t>
  </si>
  <si>
    <t>Was the AI's insights or recommendations reviewed during development to confirm that insights are understandable?</t>
  </si>
  <si>
    <t>phase:design, phase:development</t>
  </si>
  <si>
    <t> SME:TECHNICAL, SME:LEGAL</t>
  </si>
  <si>
    <t>The system interprets data and offers guidance, but leaves the final decision to the human (e.g. trend analysis, risk levels).</t>
  </si>
  <si>
    <t>Review AI-generated insights during development to ensure outputs are interpretable and meaningful for intended users, avoiding confusion or misuse in decision support contexts.</t>
  </si>
  <si>
    <t>FQ185</t>
  </si>
  <si>
    <t>Are outputs regularly reviewed to check for misleading, biased, or low-quality recommendations?</t>
  </si>
  <si>
    <t>C02,C18,C31,C32,C55,C33</t>
  </si>
  <si>
    <t>Establish review loop and human oversight for general insights</t>
  </si>
  <si>
    <t>FQ186</t>
  </si>
  <si>
    <t>Is personalisation based only on data collected with valid user consent?</t>
  </si>
  <si>
    <t>The system changes what it shows or suggests based on who the user is or what they've done  such as custom suggestions or targeted content.</t>
  </si>
  <si>
    <t>Obtain valid consent; conduct NSW Privacy Impact Assessment</t>
  </si>
  <si>
    <t>FQ187</t>
  </si>
  <si>
    <t>Are personalised outputs tested to ensure they are not misleading or manipulative?</t>
  </si>
  <si>
    <t>C01,C02,C13</t>
  </si>
  <si>
    <t>Review tailored outputs for accuracy, tone, and risk of manipulation</t>
  </si>
  <si>
    <t>FQ188</t>
  </si>
  <si>
    <t>Does the system suggest actionable recommendations in contexts where user actions could have legal, financial, or personal consequences?</t>
  </si>
  <si>
    <t>C33,C46</t>
  </si>
  <si>
    <t>The system gives strong, specific recommendations that are likely to be followed  such as alerts, proposed actions, or step-by-step guidance.</t>
  </si>
  <si>
    <t>Ensure that AI-generated recommendations in high-stakes contexts do not unintentionally lead users toward legally, financially, or personally harmful actions.</t>
  </si>
  <si>
    <t>FQ189</t>
  </si>
  <si>
    <t>Is the basis for each suggested action clearly explained to users?</t>
  </si>
  <si>
    <t>Provide justification or evidence basis for each AI suggestion</t>
  </si>
  <si>
    <t>FQ190</t>
  </si>
  <si>
    <t>Are there safeguards to prevent suggestions being misapplied in unintended contexts?</t>
  </si>
  <si>
    <t>Restrict use to validated contexts; include scenario warnings or filters</t>
  </si>
  <si>
    <t>FQ191</t>
  </si>
  <si>
    <t>Are decision thresholds calibrated to limit risk?</t>
  </si>
  <si>
    <t>C01,C27,C45</t>
  </si>
  <si>
    <t>The system acts on its own without human sign-off. Its decisions may affect people or services directly  such as accepting applications, adjusting controls, or issuing responses.</t>
  </si>
  <si>
    <t>Define and calibrate decision thresholds for autonomous AI actions to ensure outputs remain within safe, approved, and intended operational bounds.</t>
  </si>
  <si>
    <t>FQ192</t>
  </si>
  <si>
    <t>Is the system restricted from connecting to unvetted external systems or tools? [Elevated Risk]</t>
  </si>
  <si>
    <t>C05,C19,C12,C62</t>
  </si>
  <si>
    <t>Contain connectivity; restrict dynamic integration without vetting</t>
  </si>
  <si>
    <t>FQ193</t>
  </si>
  <si>
    <t>Are autonomous decisions logged and retrospectively auditable?</t>
  </si>
  <si>
    <t>RISK38</t>
  </si>
  <si>
    <t>Require action logging and audit trails for autonomous outputs</t>
  </si>
  <si>
    <t>FQ194</t>
  </si>
  <si>
    <t>Are there constraints to prevent the system from exceeding its authorised scope of action?</t>
  </si>
  <si>
    <t>Define and enforce scope limits; apply guardrails and rollback triggers</t>
  </si>
  <si>
    <t>FQ195</t>
  </si>
  <si>
    <t>Is real-time monitoring in place to detect anomalies in autonomous system behaviour?</t>
  </si>
  <si>
    <t>C12,C27,C37,C39</t>
  </si>
  <si>
    <t>Implement live monitoring and anomaly alerting for autonomous functions</t>
  </si>
  <si>
    <t>FQ196</t>
  </si>
  <si>
    <t>Can autonomous actions be rolled back or corrected?</t>
  </si>
  <si>
    <t>C21,C29,C45,C57,C73</t>
  </si>
  <si>
    <t>Ensure autonomous AI decisions can be reversed or overridden through fail-safe mechanisms and escalation procedures, including vendor-supported rollback pathways, to maintain operational control and resilience.</t>
  </si>
  <si>
    <t>FQ197</t>
  </si>
  <si>
    <t>Have validated assurance and containment measures been implemented to detect, mitigate, and control emergent behaviours—such as deception, collusion, or self-preservation—that could override intended functions or block shutdown?</t>
  </si>
  <si>
    <t>phase:design,phase:development,phase:deployment,phase:operational,phase:retirement</t>
  </si>
  <si>
    <t>RISK64;RISK59</t>
  </si>
  <si>
    <t>C25,C29,C36,C38,C43,C56;C29,C43</t>
  </si>
  <si>
    <t>Implement validated assurance and containment for emergent agentic risks; require adversarial testing, monitoring, and override; enforce vendor compliance.</t>
  </si>
  <si>
    <t>FQ198</t>
  </si>
  <si>
    <t>Have verifiable 'fail-safe' capabilities been embedded into the system's core architecture to prevent uncontrollable escalation (runaway behaviour), unauthorized capability expansion (self-discoverability), and critical knowledge base corruption?</t>
  </si>
  <si>
    <t>RISK57;RISK53</t>
  </si>
  <si>
    <t xml:space="preserve">C57;C29 </t>
  </si>
  <si>
    <t>Embed layered safeguards, integrity checks, sandboxing, and real-time kill switches to prevent runaway behaviour and protect against unauthorized changes or knowledge base corruption.</t>
  </si>
  <si>
    <t>FQ199</t>
  </si>
  <si>
    <t>Has the system's low-impact assessment been validated by real-world usage or stakeholder?</t>
  </si>
  <si>
    <t>phase:deployment,phase:operational, phase:review</t>
  </si>
  <si>
    <t>C15,C22,C42,C44,C64</t>
  </si>
  <si>
    <t>Validate low-impact AI assessments with real-world usage data and stakeholder feedback to ensure appropriate oversight and avoid underestimating potential harm.</t>
  </si>
  <si>
    <t>FQ200</t>
  </si>
  <si>
    <t>Are low-severity outputs still monitored for signs of emerging systemic issues?</t>
  </si>
  <si>
    <t>Monitor even low-impact outputs for patterns indicating system drift</t>
  </si>
  <si>
    <t>FQ201</t>
  </si>
  <si>
    <t>Are mechanisms in place to identify and correct moderate-impact errors before they affect users or services?</t>
  </si>
  <si>
    <t>RISK26;RISK28</t>
  </si>
  <si>
    <t>C12,C27,C37,C39;C36,C57</t>
  </si>
  <si>
    <t>Implement real-time quality checks and incident response plans</t>
  </si>
  <si>
    <t>FQ202</t>
  </si>
  <si>
    <t>Is there a defined escalation pathway for reviewing and responding to moderate-impact system decisions?</t>
  </si>
  <si>
    <t>C23,C46,C25,C21</t>
  </si>
  <si>
    <t>Define and document impact-based escalation and review process</t>
  </si>
  <si>
    <t>FQ203</t>
  </si>
  <si>
    <t>Are high-impact decisions subject to formal review or validation before action is taken?</t>
  </si>
  <si>
    <t>RISK37</t>
  </si>
  <si>
    <t>C64,C50,C46,C57</t>
  </si>
  <si>
    <t>Require validation or approval for high-impact AI decisions</t>
  </si>
  <si>
    <t>FQ204</t>
  </si>
  <si>
    <t>Is accountability clearly assigned for high-impact outputs or errors?</t>
  </si>
  <si>
    <t>Assign named accountability for high-stakes system decisions</t>
  </si>
  <si>
    <t>FQ205</t>
  </si>
  <si>
    <t>Is the system monitored in real time with alerts for high-impact decision failures or anomalies?</t>
  </si>
  <si>
    <t>Implement real-time monitoring and rapid alerting for high-risk outputs</t>
  </si>
  <si>
    <t>FQ206</t>
  </si>
  <si>
    <t>Would the AI system lead to physical, legal, or life-critical consequences?</t>
  </si>
  <si>
    <t> SME:TECHNICAL, SME:LEGAL, SME:CYBERSECURITY</t>
  </si>
  <si>
    <t>RISK30;RISK36;RISK57;RISK50;RISK43</t>
  </si>
  <si>
    <t>C57;C01,C27,C45;C57,C29,C21;C33,C18,C45;C33,C24,C46,C49</t>
  </si>
  <si>
    <t>Implement validated fail-safe mechanisms, emergency stop functions, and legal risk controls to prevent or mitigate serious harm from high-impact AI decisions</t>
  </si>
  <si>
    <t>FQ207</t>
  </si>
  <si>
    <t>Have you confirmed that AI should handle very high‑impact decisions, considering alternatives or manual processes?</t>
  </si>
  <si>
    <t>RISK37;RISK45</t>
  </si>
  <si>
    <t>C29,C45,C46,C50,C57,C64;C15,C22,C23,C42,C44,C45,C46,C64</t>
  </si>
  <si>
    <t>Assess necessity and involve stakeholders early</t>
  </si>
  <si>
    <t>FQ208</t>
  </si>
  <si>
    <t>Is there a mandatory human review or override mechanism for very high-impact decisions?</t>
  </si>
  <si>
    <t>C50,C46,C57</t>
  </si>
  <si>
    <t>Mandate human-in-the-loop or explicit approval for critical decisions</t>
  </si>
  <si>
    <t>FQ209</t>
  </si>
  <si>
    <t>Are safeguards in place to prevent the system from issuing unsafe or rights-violating outputs?</t>
  </si>
  <si>
    <t>C33,C24,C46,C49</t>
  </si>
  <si>
    <t>Implement high-sensitivity filters and pre-release testing for critical output categories</t>
  </si>
  <si>
    <t>FQ210</t>
  </si>
  <si>
    <t>Is the decision path for critical actions isolated from unauthorised access or tampering?</t>
  </si>
  <si>
    <t>Harden and isolate execution paths for critical decisions; apply strict access controls</t>
  </si>
  <si>
    <t>FQ211</t>
  </si>
  <si>
    <t>Is real-time fail-safe monitoring in place to halt the system if critical anomalies are detected?</t>
  </si>
  <si>
    <t>Establish automated shutdown or escalation on critical fault detection</t>
  </si>
  <si>
    <t>FQ212</t>
  </si>
  <si>
    <t>Is there a plan to deactivate or replace the AI for very high‑impact decisions when safer alternatives emerge or risks become unacceptable?</t>
  </si>
  <si>
    <t>C57,C73,C68</t>
  </si>
  <si>
    <t>Plan decommission or replacement when risks outweigh benefits</t>
  </si>
  <si>
    <t>FQ213</t>
  </si>
  <si>
    <t>Is there a process to review and update the rule set when requirements or context change?</t>
  </si>
  <si>
    <t>C46,C24,C59</t>
  </si>
  <si>
    <t>Establish regular review and update cycles for rule sets; align with contextual or requirement changes</t>
  </si>
  <si>
    <t>FQ214</t>
  </si>
  <si>
    <t>Is each change to the rule set logged with responsible staff identified?</t>
  </si>
  <si>
    <t>Log all rule changes with attribution; require approval and traceability for each update</t>
  </si>
  <si>
    <t>FQ215</t>
  </si>
  <si>
    <t>Are there mechanisms to detect and flag outputs that fall outside expected patterns?</t>
  </si>
  <si>
    <t>C39,C29</t>
  </si>
  <si>
    <t>Implement output anomaly detection, alerting, and review mechanisms</t>
  </si>
  <si>
    <t>FQ216</t>
  </si>
  <si>
    <t>Is there a plan to retire rule‑based logic when no longer effective?</t>
  </si>
  <si>
    <t>C59</t>
  </si>
  <si>
    <t>Develop decommission or update plans</t>
  </si>
  <si>
    <t>FQ217</t>
  </si>
  <si>
    <t>Is there a clearly defined process to ensure human review before actions are implemented?</t>
  </si>
  <si>
    <t>Define and enforce human-in-the-loop or human approval steps for critical decisions</t>
  </si>
  <si>
    <t>FQ218</t>
  </si>
  <si>
    <t>Are human reviewers identified and accountable for each authorised decision?</t>
  </si>
  <si>
    <t>SME:TECHNICAL, SME:LEGAL, SME:DATAGOVERNANCE</t>
  </si>
  <si>
    <t>Assign named reviewers for each approval; document reviewer and decision records</t>
  </si>
  <si>
    <t>FQ219</t>
  </si>
  <si>
    <t>Is sufficient information provided to allow users to make informed decisions based on AI outputs?</t>
  </si>
  <si>
    <t>C15,C44</t>
  </si>
  <si>
    <t>Provide clear explanations, rationale, and supporting information for all major AI outputs</t>
  </si>
  <si>
    <t>FQ220</t>
  </si>
  <si>
    <t>Are humans trained to recognise when AI recommendations should be questioned or overridden?</t>
  </si>
  <si>
    <t>C22,C23</t>
  </si>
  <si>
    <t>Conduct targeted training for human reviewers on AI system limitations and override scenarios</t>
  </si>
  <si>
    <t>FQ221</t>
  </si>
  <si>
    <t>Is there a plan to update or remove human‑in‑the‑loop features if the system evolves?</t>
  </si>
  <si>
    <t xml:space="preserve">Plan for HIL feature update or removal </t>
  </si>
  <si>
    <t>FQ222</t>
  </si>
  <si>
    <t>Are there mechanisms to pause, override, or reset the agent’s actions in real time if needed?</t>
  </si>
  <si>
    <t>C45,C29,C57</t>
  </si>
  <si>
    <t>Implement real-time pause, override, and reset functions for agents</t>
  </si>
  <si>
    <t>FQ223</t>
  </si>
  <si>
    <t>Are the agent’s boundaries and permitted goals clearly specified and enforced?</t>
  </si>
  <si>
    <t>C45,C59</t>
  </si>
  <si>
    <t>Define, document, and technically enforce boundaries and goal constraints for agents</t>
  </si>
  <si>
    <t>FQ224</t>
  </si>
  <si>
    <t>Is system behaviour monitored to detect anomalies or constraint breaches in real time?</t>
  </si>
  <si>
    <t>Deploy real-time monitoring and alerting for behavioural anomalies and constraint violations</t>
  </si>
  <si>
    <t>FQ225</t>
  </si>
  <si>
    <t>Does your AI system pursue goals or objectives over multiple steps or time periods?</t>
  </si>
  <si>
    <t>C45,C24</t>
  </si>
  <si>
    <t>Review multi-step/autonomous agent plans for drift; enforce policy checks for long-term autonomy</t>
  </si>
  <si>
    <t>FQ226</t>
  </si>
  <si>
    <t>Are operational boundaries enforced, e.g., tool access, agent spawning?</t>
  </si>
  <si>
    <t>Technically enforce operational boundaries such as tool permissions, resource caps, and agent spawning limits</t>
  </si>
  <si>
    <t>FQ227</t>
  </si>
  <si>
    <t xml:space="preserve">Are autonomy limits, reversibility, and privacy safeguards defined before development? </t>
  </si>
  <si>
    <t xml:space="preserve">phase:concept </t>
  </si>
  <si>
    <t xml:space="preserve">SME:TECHNICAL, SME:LEGAL </t>
  </si>
  <si>
    <t xml:space="preserve">C45,C57,C24 </t>
  </si>
  <si>
    <t xml:space="preserve">Define and test autonomy boundaries, reversibility, and privacy controls before design </t>
  </si>
  <si>
    <t>FQ228</t>
  </si>
  <si>
    <t>Is there ongoing monitoring to detect and alert when the AI’s behaviour or outputs change significantly over time?</t>
  </si>
  <si>
    <t>C39,C29,C27</t>
  </si>
  <si>
    <t>Require ongoing drift/anomaly monitoring with alerts to responsible staff</t>
  </si>
  <si>
    <t>FQ229</t>
  </si>
  <si>
    <t>Are adaptive updates or changes to the system’s logic always logged and reviewed by responsible staff?</t>
  </si>
  <si>
    <t>C41,C46</t>
  </si>
  <si>
    <t>Log all logic updates; mandate review/approval for adaptive or critical changes</t>
  </si>
  <si>
    <t>FQ230</t>
  </si>
  <si>
    <t>Do inference mechanisms provide real-time adaptability and consistency in multi-step tasks?</t>
  </si>
  <si>
    <t>Test and monitor for safe, robust adaptation in multi-step agentic reasoning</t>
  </si>
  <si>
    <t>FQ231</t>
  </si>
  <si>
    <t>Are there clear constraints on what new objectives or logic the AI is allowed to set or modify?</t>
  </si>
  <si>
    <t>Explicitly define and technically restrict agent self-assignment of new objectives/logic</t>
  </si>
  <si>
    <t>FQ232</t>
  </si>
  <si>
    <t>Does the AI regularly check if its main data sources are still up-to-date and reliable?</t>
  </si>
  <si>
    <t>C10,C29,C27</t>
  </si>
  <si>
    <t>Schedule periodic data source validation; trigger alerts or retraining if data is outdated or degrades in quality</t>
  </si>
  <si>
    <t>FQ233</t>
  </si>
  <si>
    <t>Is real-time oversight in place to monitor emergent behaviour and intervene if needed?</t>
  </si>
  <si>
    <t>RISK59</t>
  </si>
  <si>
    <t>C29,C43</t>
  </si>
  <si>
    <t>Provide live monitoring and intervention tools for emergent or high-risk autonomous agent behaviours</t>
  </si>
  <si>
    <t>FQ234</t>
  </si>
  <si>
    <t>Does your AI system make decisions or take actions without requiring human input for each individual decision?</t>
  </si>
  <si>
    <t>RISK50</t>
  </si>
  <si>
    <t>C46,C45,C57</t>
  </si>
  <si>
    <t>Require automated and/or human validation for high-impact or safety-critical actions</t>
  </si>
  <si>
    <t>FQ235</t>
  </si>
  <si>
    <t>Can the agent autonomously decide to proceed, seek clarification, or halt on critical tasks?</t>
  </si>
  <si>
    <t>Require escalation or approval steps for critical or ambiguous autonomous decisions</t>
  </si>
  <si>
    <t>FQ236</t>
  </si>
  <si>
    <t>Does the agent have formal mechanisms to manage ambiguity/uncertainty in goals?</t>
  </si>
  <si>
    <t>Build in goal disambiguation and uncertainty management functions for agent decision-making</t>
  </si>
  <si>
    <t>FQ237</t>
  </si>
  <si>
    <t>Has formal validation shown the objective function resists misalignment, with explicit safeguards against metric exploitation (reward hacking) and governance to update core values and prevent permanent value lock in?</t>
  </si>
  <si>
    <t>phase:design,phase:development,phase:deployment,phase:review</t>
  </si>
  <si>
    <t>RISK55;RISK54;RISK64</t>
  </si>
  <si>
    <t xml:space="preserve">C23;C24;C44,C45 </t>
  </si>
  <si>
    <t xml:space="preserve">Validate objective function; monitor for reward hacking; set up value governance. </t>
  </si>
  <si>
    <t>FQ238</t>
  </si>
  <si>
    <t>Is there a formally validated runtime assurance and containment framework, separate from pre-deployment testing, to ensure safety, since testing can’t cover emergent behaviours, guarantee a safe initial state, or keep up with autonomous adaptation?</t>
  </si>
  <si>
    <t>RISK57;RISK64</t>
  </si>
  <si>
    <t xml:space="preserve">C57;C29,C74 </t>
  </si>
  <si>
    <t xml:space="preserve">Implement validated runtime assurance and containment framework </t>
  </si>
  <si>
    <t>FQ239</t>
  </si>
  <si>
    <t>Is sufficient context provided to humans to enable meaningful review of each system action?</t>
  </si>
  <si>
    <t>RISK39</t>
  </si>
  <si>
    <t>C15,C22,C23</t>
  </si>
  <si>
    <t>Ensure decision rationales and context are available for reviewers</t>
  </si>
  <si>
    <t>FQ240</t>
  </si>
  <si>
    <t>Are review and approval points documented and traceable for all key decisions and behaviours?</t>
  </si>
  <si>
    <t>Document oversight checkpoints and retain approval records</t>
  </si>
  <si>
    <t>FQ241</t>
  </si>
  <si>
    <t>Are human oversight roles staffed and resourced to avoid decision bottlenecks or fatigue?</t>
  </si>
  <si>
    <t>C25,C67</t>
  </si>
  <si>
    <t>Assess and staff oversight roles proportionate to system complexity and frequency</t>
  </si>
  <si>
    <t>FQ242</t>
  </si>
  <si>
    <t>Are human-in-the-loop override mechanisms effective for high-risk autonomous decisions?</t>
  </si>
  <si>
    <t>C57,C29,C21</t>
  </si>
  <si>
    <t>Implement and test fail-safe override controls for high-risk actions</t>
  </si>
  <si>
    <t>FQ243</t>
  </si>
  <si>
    <t>Are high-impact or high-risk decisions always included in the sampled reviews?</t>
  </si>
  <si>
    <t>RISK30</t>
  </si>
  <si>
    <t>C29,C28,C57</t>
  </si>
  <si>
    <t>Include high-impact decisions as mandatory review cases</t>
  </si>
  <si>
    <t>FQ244</t>
  </si>
  <si>
    <t>Is the review frequency and scope aligned to the system’s risk profile and use context?</t>
  </si>
  <si>
    <t>Set review cadence based on system risk and impact level</t>
  </si>
  <si>
    <t>FQ245</t>
  </si>
  <si>
    <t>Are review findings used to improve system behaviour or retrain models?</t>
  </si>
  <si>
    <t>C56</t>
  </si>
  <si>
    <t>Feed oversight findings into retraining, tuning, or corrective action plans</t>
  </si>
  <si>
    <t>FQ246</t>
  </si>
  <si>
    <t>Are outputs and decisions retained to support periodic review and traceability?</t>
  </si>
  <si>
    <t>C41,C59;C41,C11,C59</t>
  </si>
  <si>
    <t>Log and store outputs and key decision traces for scheduled review</t>
  </si>
  <si>
    <t>FQ247</t>
  </si>
  <si>
    <t>Are thresholds and alert conditions clearly defined and tested to ensure appropriate escalation?</t>
  </si>
  <si>
    <t>C27</t>
  </si>
  <si>
    <t>Define and validate thresholds and anomaly conditions for human review</t>
  </si>
  <si>
    <t>FQ248</t>
  </si>
  <si>
    <t>Can users flag errors even when the system does not?</t>
  </si>
  <si>
    <t>C56;C15,C22</t>
  </si>
  <si>
    <t>Enable user-side error reporting and feedback escalation</t>
  </si>
  <si>
    <t>FQ249</t>
  </si>
  <si>
    <t>Is the exception-detection mechanism continuously validated for accuracy and drift?</t>
  </si>
  <si>
    <t>RISK27;RISK20</t>
  </si>
  <si>
    <t>C05,C06,C11,C12,C27;C27</t>
  </si>
  <si>
    <t>Periodically test and recalibrate exception detection models and rules</t>
  </si>
  <si>
    <t>FQ250</t>
  </si>
  <si>
    <t>Are exception events and system responses logged and traceable for audit purposes?</t>
  </si>
  <si>
    <t>RISK49;RISK48</t>
  </si>
  <si>
    <t>C41,C11,C59;C41,C59</t>
  </si>
  <si>
    <t>Log all flagged events, human responses, and system actions for traceability</t>
  </si>
  <si>
    <t>FQ251</t>
  </si>
  <si>
    <t>Are the system’s decisions high-impact (e.g. employment, health, access)?</t>
  </si>
  <si>
    <t>RISK45;RISK36</t>
  </si>
  <si>
    <t>C15,C22,C42,C44;C01,C27,C45</t>
  </si>
  <si>
    <t>Escalate for human review in high-stakes applications</t>
  </si>
  <si>
    <t>FQ252</t>
  </si>
  <si>
    <t>Can affected individuals challenge or appeal decisions?</t>
  </si>
  <si>
    <t>RISK46;RISK46</t>
  </si>
  <si>
    <t>C23;C56</t>
  </si>
  <si>
    <t>Provide accessible appeal and redress mechanisms</t>
  </si>
  <si>
    <t>FQ253</t>
  </si>
  <si>
    <t>Is there any post hoc review process to detect or respond to harmful outputs after deployment? [Elevated Risk]</t>
  </si>
  <si>
    <t>C42;C41,C11,C59</t>
  </si>
  <si>
    <t>Establish audit sampling or feedback loop to catch harmful outcomes</t>
  </si>
  <si>
    <t>FQ254</t>
  </si>
  <si>
    <t>Has the absence of oversight been formally justified and documented based on risk and context? [Elevated Risk]</t>
  </si>
  <si>
    <t>C57;C15,C42,C44</t>
  </si>
  <si>
    <t>Require risk-based justification for removal of human oversight and document decision</t>
  </si>
  <si>
    <t>FQ255</t>
  </si>
  <si>
    <t>Are autonomous behaviours monitored through any automated means in the absence of human review? [Elevated Risk]</t>
  </si>
  <si>
    <t>RISK31;RISK26</t>
  </si>
  <si>
    <t>C27,C29,C43;C12,C27</t>
  </si>
  <si>
    <t>Implement automated monitoring and alerts if human review is not present</t>
  </si>
  <si>
    <t>FQ256</t>
  </si>
  <si>
    <t>Has the lack of oversight been justified given the system’s impact and risk level?</t>
  </si>
  <si>
    <t>C25,C39</t>
  </si>
  <si>
    <t>Require justification and risk assessment for no oversight</t>
  </si>
  <si>
    <t>FQ257</t>
  </si>
  <si>
    <t>Have internal users been trained on how to use or interpret the AI system?</t>
  </si>
  <si>
    <t>C23</t>
  </si>
  <si>
    <t>Provide targeted training and guidance to internal users on how to operate and interpret the AI system's outputs, including its limitations and appropriate use contexts.</t>
  </si>
  <si>
    <t>FQ258</t>
  </si>
  <si>
    <t>Has access control and misuse monitoring been implemented for internal users?</t>
  </si>
  <si>
    <t>RISK21</t>
  </si>
  <si>
    <t>C05,C14</t>
  </si>
  <si>
    <t>Implement role-based access controls and misuse detection mechanisms for internal users to prevent unauthorized actions, enforce accountability, and reduce the risk of internal misuse.</t>
  </si>
  <si>
    <t>FQ259</t>
  </si>
  <si>
    <t>Has customer-provided data been checked for correct use, access control, and protection?</t>
  </si>
  <si>
    <t>SME:DATAGOVERNANCE, SME:PRIVACY, SME:CYBERSECURITY</t>
  </si>
  <si>
    <t>RISK01;RISK05</t>
  </si>
  <si>
    <t>C03;C05</t>
  </si>
  <si>
    <t>Verify and document correct usage permissions, access restrictions, and protective measures for all customer-provided data before deployment to prevent unauthorized access or data leakage.</t>
  </si>
  <si>
    <t>FQ260</t>
  </si>
  <si>
    <t>Has the system’s behavior been reviewed to ensure it matches customer expectations?</t>
  </si>
  <si>
    <t>C30,C31,C35,C42,C59,C36</t>
  </si>
  <si>
    <t>Alignment Testing for Output-Use Expectations</t>
  </si>
  <si>
    <t>FQ261</t>
  </si>
  <si>
    <t>Is there a plan to notify and manage external users’ data when the system is retired?</t>
  </si>
  <si>
    <t>Notify users and handle data per policy</t>
  </si>
  <si>
    <t>FQ262</t>
  </si>
  <si>
    <t>Are there safeguards to prevent outputs being used in harmful or unintended ways by external users?</t>
  </si>
  <si>
    <t>Provide clear usage warnings, terms of use, and limitations on outputs</t>
  </si>
  <si>
    <t>FQ263</t>
  </si>
  <si>
    <t>Has the system been co-designed or tested with representatives from the priority or vulnerable community?</t>
  </si>
  <si>
    <t>C63;C55</t>
  </si>
  <si>
    <t>Include priority community representatives in design, testing, and validation</t>
  </si>
  <si>
    <t>FQ264</t>
  </si>
  <si>
    <t>Has the system been tested for disparate impact on the identified priority group?</t>
  </si>
  <si>
    <t>C55</t>
  </si>
  <si>
    <t>Conduct fairness testing specific to affected vulnerable groups</t>
  </si>
  <si>
    <t>FQ265</t>
  </si>
  <si>
    <t>Are outputs accessible and understandable to users with relevant support needs (e.g. language, disability)?</t>
  </si>
  <si>
    <t>C56;C63</t>
  </si>
  <si>
    <t>Ensure outputs meet accessibility standards and use inclusive communication</t>
  </si>
  <si>
    <t>FQ266</t>
  </si>
  <si>
    <t>Is a public explanation (FAQ or model card) provided for how outputs are generated?</t>
  </si>
  <si>
    <t>C42</t>
  </si>
  <si>
    <t>Ensure clear, accessible documentation of AI system behavior, decision logic, and limitations is published or made available at deployment to support transparency, user understanding, and regulatory compliance.</t>
  </si>
  <si>
    <t>FQ267</t>
  </si>
  <si>
    <t>Has the system been reviewed for public-facing impacts that could raise legal or regulatory concerns?</t>
  </si>
  <si>
    <t>Conduct a legal and compliance review of public-facing AI outputs to identify and mitigate risks of harmful, misleading, or non-compliant content that could expose the organization to reputational or regulatory consequences.</t>
  </si>
  <si>
    <t>FQ268</t>
  </si>
  <si>
    <t>Are there controls to prevent the system from collecting or acting on public data beyond its authorised scope?</t>
  </si>
  <si>
    <t>Enforce data minimisation and clear functional boundaries; publish limitations</t>
  </si>
  <si>
    <t>FQ269</t>
  </si>
  <si>
    <t>Does the system’s autonomous public interaction align with legal and ethical requirements and have clear boundaries?</t>
  </si>
  <si>
    <t>RISK42;RISK43</t>
  </si>
  <si>
    <t>C01;C49</t>
  </si>
  <si>
    <t>Define boundaries and ensure compliance with laws and ethics</t>
  </si>
  <si>
    <t>FQ270</t>
  </si>
  <si>
    <t>Can humans intervene to stop or redirect autonomous public interactions when necessary?</t>
  </si>
  <si>
    <t>RISK37;RISK30</t>
  </si>
  <si>
    <t>C29,C45,C46,C50,C57,C64;C57</t>
  </si>
  <si>
    <t>Provide override mechanisms and authority to intervene</t>
  </si>
  <si>
    <t>FQ271</t>
  </si>
  <si>
    <t>Are minor errors or disruptions automatically detected and reported to support staff?</t>
  </si>
  <si>
    <t>Deploy automated minor error detection, reporting, and alerting to support staff</t>
  </si>
  <si>
    <t>FQ272</t>
  </si>
  <si>
    <t>Does the system track and analyze minor incidents for patterns or trends?</t>
  </si>
  <si>
    <t>C35,C27</t>
  </si>
  <si>
    <t>Log, review, and periodically analyze all incidents for trends; apply lessons learned</t>
  </si>
  <si>
    <t>FQ273</t>
  </si>
  <si>
    <t>Is there a triage or support process in place to resolve low-stakes system errors promptly?</t>
  </si>
  <si>
    <t>C21,C27</t>
  </si>
  <si>
    <t>Establish triage and rapid support escalation for minor errors</t>
  </si>
  <si>
    <t>FQ274</t>
  </si>
  <si>
    <t>Are minor anomalies tracked to detect patterns that could signal emerging issues?</t>
  </si>
  <si>
    <t>Require anomaly tracking, logging, and regular review for signals of emerging system issues</t>
  </si>
  <si>
    <t>FQ275</t>
  </si>
  <si>
    <t xml:space="preserve">Are reversal mechanisms only retired once the system is fully and irreversibly decommissioned, all outstanding reversals are completed, and all required audit materials are retained according to policy and regulatory needs? </t>
  </si>
  <si>
    <t>RISK49;RISK30</t>
  </si>
  <si>
    <t>C59;C41</t>
  </si>
  <si>
    <t xml:space="preserve">Plan to retire/update error-prone components </t>
  </si>
  <si>
    <t>FQ276</t>
  </si>
  <si>
    <t>Is there a documented escalation process for responding to moderate disruptions or errors?</t>
  </si>
  <si>
    <t>C21,C27,C41</t>
  </si>
  <si>
    <t>Document escalation process, assign owners, and periodically test escalation pathways</t>
  </si>
  <si>
    <t>FQ277</t>
  </si>
  <si>
    <t>Are staff roles and responsibilities clearly assigned for error correction and recovery?</t>
  </si>
  <si>
    <t>Define and document staff roles for error correction and recovery</t>
  </si>
  <si>
    <t>FQ278</t>
  </si>
  <si>
    <t>Is there redundancy or manual fallback to maintain service continuity during moderate AI failures?</t>
  </si>
  <si>
    <t>C57,C47</t>
  </si>
  <si>
    <t>Implement and test manual fallback and redundancy plans for moderate system failures</t>
  </si>
  <si>
    <t>FQ279</t>
  </si>
  <si>
    <t>Have potential moderate disruptions been identified and mitigation strategies developed?</t>
  </si>
  <si>
    <t xml:space="preserve"> SME:TECHNICAL </t>
  </si>
  <si>
    <t xml:space="preserve">Identify potential moderate disruptions and document mitigation plans. </t>
  </si>
  <si>
    <t>FQ280</t>
  </si>
  <si>
    <t>Does the system process or impact regulated, legally protected, or highly sensitive information?</t>
  </si>
  <si>
    <t>SME:LEGAL, SME:PRIVACY, SME:DATAGOVERNANCE</t>
  </si>
  <si>
    <t>C47,C49,C51</t>
  </si>
  <si>
    <t>Apply strict access, use, and review controls for sensitive/regulated data</t>
  </si>
  <si>
    <t>FQ281</t>
  </si>
  <si>
    <t>Could a single system failure lead to widespread disruption or affect multiple business operations?</t>
  </si>
  <si>
    <t>RISK28;RISK41</t>
  </si>
  <si>
    <t>C27,C58;C25</t>
  </si>
  <si>
    <t>Identify single points of failure and implement system segmentation and redundancy</t>
  </si>
  <si>
    <t>FQ282</t>
  </si>
  <si>
    <t>Are high-severity errors automatically flagged for urgent investigation and mitigation?</t>
  </si>
  <si>
    <t>Implement real-time error severity detection and auto-escalation protocols</t>
  </si>
  <si>
    <t>FQ283</t>
  </si>
  <si>
    <t>Is there a clear escalation pathway and named owner for responding to severe failures?</t>
  </si>
  <si>
    <t>C21,C24</t>
  </si>
  <si>
    <t>Assign escalation owners for severe failures and document clear response protocols</t>
  </si>
  <si>
    <t>FQ284</t>
  </si>
  <si>
    <t>Are contingency or rollback plans in place to contain severe AI failures?</t>
  </si>
  <si>
    <t>C57,C58;C25</t>
  </si>
  <si>
    <t>Develop, document, and test contingency and rollback plans for severe AI failures</t>
  </si>
  <si>
    <t>FQ285</t>
  </si>
  <si>
    <t>Are severe failure events analysed to drive system improvements and prevent recurrence?</t>
  </si>
  <si>
    <t>C38,C35;C58</t>
  </si>
  <si>
    <t>Require root-cause analysis and system improvement plans after major incidents</t>
  </si>
  <si>
    <t>FQ286</t>
  </si>
  <si>
    <t>Is compliance monitoring adapted for real-time learning/self-modification?</t>
  </si>
  <si>
    <t>RISK64</t>
  </si>
  <si>
    <t>C43,C29,C36</t>
  </si>
  <si>
    <t>Implement dynamic compliance monitoring for self-modifying or adaptive agentic systems</t>
  </si>
  <si>
    <t>FQ287</t>
  </si>
  <si>
    <t>Can the AI system trigger real-world physical actions (e.g., machinery, medication dosing, transportation control)?</t>
  </si>
  <si>
    <t>C45,C46,C57</t>
  </si>
  <si>
    <t>Require multiple safety checks, validation, and human approval before triggering physical actions</t>
  </si>
  <si>
    <t>FQ288</t>
  </si>
  <si>
    <t>Can the AI system permanently alter or delete essential records without human confirmation?</t>
  </si>
  <si>
    <t>SME:DATAGOVERNANCE, SME:LEGAL, SME:TECHNICAL</t>
  </si>
  <si>
    <t>C57,C41,C15</t>
  </si>
  <si>
    <t>Require human review and logging for any permanent record alteration/deletion</t>
  </si>
  <si>
    <t>FQ289</t>
  </si>
  <si>
    <t>Are critical system outputs validated or reviewed before action is taken when safety or rights may be affected?</t>
  </si>
  <si>
    <t>Mandate pre-action review/validation for outputs affecting safety or rights</t>
  </si>
  <si>
    <t>FQ290</t>
  </si>
  <si>
    <t>Is a real-time escalation protocol in place for critical system faults or emergencies?</t>
  </si>
  <si>
    <t>C21,C57,C45</t>
  </si>
  <si>
    <t>Define and regularly test rapid escalation protocol for emergencies and critical faults</t>
  </si>
  <si>
    <t>FQ291</t>
  </si>
  <si>
    <t>Are fail-safes and isolation mechanisms built into safety-critical functions?</t>
  </si>
  <si>
    <t>C57,C12,C21</t>
  </si>
  <si>
    <t>Design and implement fail-safes and system isolation for all safety-critical operations</t>
  </si>
  <si>
    <t>FQ292</t>
  </si>
  <si>
    <t>Has the system been tested under realistic failure scenarios involving human safety or systemic risk?</t>
  </si>
  <si>
    <t>C58,C31,C21</t>
  </si>
  <si>
    <t>Conduct failure scenario testing, including “worst-case” and human safety risks</t>
  </si>
  <si>
    <t>FQ293</t>
  </si>
  <si>
    <t>Do testing/validation protocols simulate edge cases, multi-agent failures, etc.?</t>
  </si>
  <si>
    <t>C31,C58,C18</t>
  </si>
  <si>
    <t>Simulate edge, multi-agent, and cascading failure scenarios during testing and validation</t>
  </si>
  <si>
    <t>FQ294</t>
  </si>
  <si>
    <t>Are emergency overrides fast, accessible, and tested?</t>
  </si>
  <si>
    <t>C57,C21,C45</t>
  </si>
  <si>
    <t>Implement and test accessible emergency override, failover, and kill-switch capabilities</t>
  </si>
  <si>
    <t>FQ295</t>
  </si>
  <si>
    <t>Is there an automatic log of all reversible actions to ensure traceability?</t>
  </si>
  <si>
    <t>C41,C24,C57</t>
  </si>
  <si>
    <t>Implement auto-logging for all reversible actions, with access logs for review and traceability</t>
  </si>
  <si>
    <t>FQ296</t>
  </si>
  <si>
    <t>Are responsible personnel or users notified whenever a reversal occurs?</t>
  </si>
  <si>
    <t>C41,C24,C15</t>
  </si>
  <si>
    <t>Create a notification protocol for all reversals, assigning notification responsibility</t>
  </si>
  <si>
    <t>FQ297</t>
  </si>
  <si>
    <t>Is there a clear and user-accessible way to reverse or correct outputs before impact occurs?</t>
  </si>
  <si>
    <t>C57,C45,C41</t>
  </si>
  <si>
    <t>Implement user-accessible reversal/correction mechanisms, with guidance and quick access</t>
  </si>
  <si>
    <t>FQ298</t>
  </si>
  <si>
    <t>Is responsibility for initiating and approving reversals clearly assigned?</t>
  </si>
  <si>
    <t>C24,C41,C57</t>
  </si>
  <si>
    <t>Assign and document named staff for reversal initiation and approval; include in SOPs</t>
  </si>
  <si>
    <t>FQ299</t>
  </si>
  <si>
    <t>Is there a plan to maintain or retire reversal mechanisms with the system?</t>
  </si>
  <si>
    <t xml:space="preserve">Plan to maintain/retire reversal mechanisms </t>
  </si>
  <si>
    <t>FQ300</t>
  </si>
  <si>
    <t>Are all steps and dependencies required for reversal documented and accessible to staff?</t>
  </si>
  <si>
    <t>Document reversal procedures, steps, and dependencies; maintain accessible documentation</t>
  </si>
  <si>
    <t>FQ301</t>
  </si>
  <si>
    <t>Has the frequency and impact of costly reversals been reviewed to assess long-term viability?</t>
  </si>
  <si>
    <t>C35,C58,C24</t>
  </si>
  <si>
    <t>Regularly review reversal events for frequency/cost and update sustainability/risk plans</t>
  </si>
  <si>
    <t>FQ302</t>
  </si>
  <si>
    <t>Have the risks and costs of reversal been factored into service continuity planning?</t>
  </si>
  <si>
    <t>C21,C57,C58</t>
  </si>
  <si>
    <t>Integrate reversal risks/costs into business continuity and DR planning; simulate reversal events</t>
  </si>
  <si>
    <t>FQ303</t>
  </si>
  <si>
    <t>Are high-stakes or irreversible outputs subject to human approval or validation before release?</t>
  </si>
  <si>
    <t>Require human approval or validation before high-stakes/irreversible outputs</t>
  </si>
  <si>
    <t>FQ304</t>
  </si>
  <si>
    <t>Are procedures and resources in place to support timely correction of outputs that require manual intervention?</t>
  </si>
  <si>
    <t>C21,C41,C57</t>
  </si>
  <si>
    <t>Define and resource manual correction procedures; train staff and provide clear escalation paths</t>
  </si>
  <si>
    <t>FQ305</t>
  </si>
  <si>
    <t>Are there documented contingency plans for when reversals are not feasible?</t>
  </si>
  <si>
    <t>C57,C21,C58</t>
  </si>
  <si>
    <t>Create and maintain contingency plans for irreversibility; test plans regularly</t>
  </si>
  <si>
    <t>FQ306</t>
  </si>
  <si>
    <t>Is there a process for notifying and supporting affected stakeholders if a reversal cannot be done?</t>
  </si>
  <si>
    <t>C24,C15,C41</t>
  </si>
  <si>
    <t>Develop communication plans and support protocols for stakeholders affected by irreversibility</t>
  </si>
  <si>
    <t>FQ307</t>
  </si>
  <si>
    <t>Is there a fallback plan or mitigation pathway when reversal is infeasible?</t>
  </si>
  <si>
    <t>Implement fallback/mitigation steps for irreversible scenarios; review plan adequacy annually</t>
  </si>
  <si>
    <t>FQ308</t>
  </si>
  <si>
    <t>Are irreversible outputs subject to pre-release controls such as human approval, escalation, or hold-and-review?</t>
  </si>
  <si>
    <t>no</t>
  </si>
  <si>
    <t>Mandate pre-release controls (human review, escalation) for irreversible outputs</t>
  </si>
  <si>
    <t>FQ309</t>
  </si>
  <si>
    <t>Are irreversible decision paths documented and subject to heightened risk governance?</t>
  </si>
  <si>
    <t>C24,C46,C41</t>
  </si>
  <si>
    <t>Document all irreversible paths and require additional risk review/governance</t>
  </si>
  <si>
    <t>FQ310</t>
  </si>
  <si>
    <t>Has the system been tested under simulated failure scenarios where recovery is not possible?</t>
  </si>
  <si>
    <t>C58,C31,C18</t>
  </si>
  <si>
    <t>Test system under irrecoverable failure scenarios; document and improve controls as needed</t>
  </si>
  <si>
    <t>FQ311</t>
  </si>
  <si>
    <t>Is the irreversible nature of decisions necessary and justified with robust reasoning?</t>
  </si>
  <si>
    <t>C46,C58</t>
  </si>
  <si>
    <t>FQ312</t>
  </si>
  <si>
    <t>Has the risk of irreversibility been documented and reviewed during system design or approval?</t>
  </si>
  <si>
    <t>C24,C41,C46</t>
  </si>
  <si>
    <t>Require documentation and formal review of irreversibility risks in design/approval</t>
  </si>
  <si>
    <t>FQ313</t>
  </si>
  <si>
    <t>Is human review mandatory for critical errors or harm scenarios?</t>
  </si>
  <si>
    <t>C67;C27,C45</t>
  </si>
  <si>
    <t>Require human review before applying automated corrections in high-risk cases</t>
  </si>
  <si>
    <t>FQ314</t>
  </si>
  <si>
    <t>Are redress mechanisms regularly tested and reviewed to ensure they remain effective and accessible?</t>
  </si>
  <si>
    <t>RISK46;RISK34</t>
  </si>
  <si>
    <t>C56;C23</t>
  </si>
  <si>
    <t>Review and test redress processes regularly to ensure responsiveness and accessibility</t>
  </si>
  <si>
    <t>FQ315</t>
  </si>
  <si>
    <t>Do users understand how to seek correction or raise concerns if an error or harm occurs?</t>
  </si>
  <si>
    <t>C15,C22</t>
  </si>
  <si>
    <t>Provide user-facing guidance and visibility of redress options</t>
  </si>
  <si>
    <t>FQ316</t>
  </si>
  <si>
    <t>Does the system ensure compliance with autonomy-specific regulations, track deviations?</t>
  </si>
  <si>
    <t>C36,C38,C25</t>
  </si>
  <si>
    <t>Monitor system autonomy; log and assess deviations from approved boundaries</t>
  </si>
  <si>
    <t>FQ317</t>
  </si>
  <si>
    <t>Is there a plan to maintain redress pathways until system retirement and handle outstanding cases?</t>
  </si>
  <si>
    <t>Maintain redress mechanisms until closure</t>
  </si>
  <si>
    <t>FQ318</t>
  </si>
  <si>
    <t>Is there a plan to formalise and standardise the current redress process across all relevant use cases?</t>
  </si>
  <si>
    <t>Define and implement standard redress pathways with escalation and tracking</t>
  </si>
  <si>
    <t>FQ319</t>
  </si>
  <si>
    <t>Are users informed about how and when they can seek correction or escalate concerns?</t>
  </si>
  <si>
    <t>RISK47;RISK23</t>
  </si>
  <si>
    <t>C15,C22;C56</t>
  </si>
  <si>
    <t>Provide accessible, public-facing guidance on available redress steps</t>
  </si>
  <si>
    <t>FQ320</t>
  </si>
  <si>
    <t>Is there a plan to manage pending redress cases during system retirement and update the process?</t>
  </si>
  <si>
    <t>Ensure pending cases are resolved or transferred</t>
  </si>
  <si>
    <t>FQ321</t>
  </si>
  <si>
    <t>Is there a designated role or team responsible for addressing harms or disputes?</t>
  </si>
  <si>
    <t>Assign accountable team or role for dispute resolution and harm response</t>
  </si>
  <si>
    <t>FQ322</t>
  </si>
  <si>
    <t>Are users made aware of their rights and options if the system causes harm or error? [Elevated Risk]</t>
  </si>
  <si>
    <t>RISK44</t>
  </si>
  <si>
    <t>Publish clear redress information in user-facing materials</t>
  </si>
  <si>
    <t>FQ323</t>
  </si>
  <si>
    <t>Could uncorrected errors propagate across other systems or datasets?</t>
  </si>
  <si>
    <t>C38,C25,C56</t>
  </si>
  <si>
    <t>Review governance controls and implement redress obligations where absent</t>
  </si>
  <si>
    <t>FQ324</t>
  </si>
  <si>
    <t>Has the absence of redress mechanisms been reviewed and addressed in system governance? [Elevated Risk]</t>
  </si>
  <si>
    <t>RISK46;RISK46;RISK47</t>
  </si>
  <si>
    <t>C56;C56;C56</t>
  </si>
  <si>
    <t>Establish formal, accessible redress pathways and assign accountability</t>
  </si>
  <si>
    <t>FQ325</t>
  </si>
  <si>
    <t>Is there a plan to introduce redress before retirement or to handle unresolved issues upon system exit?</t>
  </si>
  <si>
    <t>Implement or hand over redress before decommissioning</t>
  </si>
  <si>
    <t>FQ326</t>
  </si>
  <si>
    <t>Has the absence of a redress mechanism been identified as a risk requiring remediation?</t>
  </si>
  <si>
    <t>Recognise the risk and plan to develop redress</t>
  </si>
  <si>
    <t>FQ327</t>
  </si>
  <si>
    <t>Is there a process to periodically revisit stakeholder impact assessments as the system evolves?</t>
  </si>
  <si>
    <t>RISK46;RISK44</t>
  </si>
  <si>
    <t>C56,C22,C46;C48</t>
  </si>
  <si>
    <t>Review stakeholder impacts regularly and update mitigations as needed</t>
  </si>
  <si>
    <t>FQ328</t>
  </si>
  <si>
    <t>Are community impact mitigations tracked and embedded in governance documentation or risk registers?</t>
  </si>
  <si>
    <t>C59,C41,C25,C48</t>
  </si>
  <si>
    <t>Document mitigations and assign ownership in governance records</t>
  </si>
  <si>
    <t>FQ329</t>
  </si>
  <si>
    <t>Is there a plan and timeline to operationalise the identified mitigations before deployment?</t>
  </si>
  <si>
    <t>Schedule and resource mitigation rollout with accountability tracking</t>
  </si>
  <si>
    <t>FQ330</t>
  </si>
  <si>
    <t>Are interim controls in place to reduce stakeholder risk while full mitigations are pending?</t>
  </si>
  <si>
    <t>Apply temporary safeguards or usage restrictions until mitigations are active</t>
  </si>
  <si>
    <t>FQ331</t>
  </si>
  <si>
    <t>Has a formal impact assessment or engagement process been scheduled prior to further system rollout? [Elevated Risk]</t>
  </si>
  <si>
    <t>RISK40</t>
  </si>
  <si>
    <t>C15,C22,C40,C48</t>
  </si>
  <si>
    <t>Conduct stakeholder impact assessment and initiate engagement process</t>
  </si>
  <si>
    <t>FQ332</t>
  </si>
  <si>
    <t>Has the absence of stakeholder impact assessment been escalated or documented as a governance risk? [Elevated Risk]</t>
  </si>
  <si>
    <t>Flag gap in governance records and trigger formal risk review</t>
  </si>
  <si>
    <t>FQ333</t>
  </si>
  <si>
    <t>Has the assumption of no stakeholder impact been reviewed and validated through system scoping or documentation?</t>
  </si>
  <si>
    <t>Validate and document stakeholder impact assumptions during system scoping</t>
  </si>
  <si>
    <t>FQ334</t>
  </si>
  <si>
    <t>Is the rationale for classifying the system as non-impacting documented and subject to governance oversight?</t>
  </si>
  <si>
    <t>C59,C41,C25</t>
  </si>
  <si>
    <t>Record justification for non-impact classification in governance artefacts</t>
  </si>
  <si>
    <t>FQ335</t>
  </si>
  <si>
    <t>Is there a plan to retire or transition the system without introducing new impacts?</t>
  </si>
  <si>
    <t>C59,C24,C60,C71,C68</t>
  </si>
  <si>
    <t>Manage transition carefully to maintain non‑impact</t>
  </si>
  <si>
    <t>FQ336</t>
  </si>
  <si>
    <t>Has the standalone status been verified to ensure no hidden dependencies or data flows exist?</t>
  </si>
  <si>
    <t>RISk29</t>
  </si>
  <si>
    <t>C60</t>
  </si>
  <si>
    <t>Review system architecture and data flows to confirm standalone status</t>
  </si>
  <si>
    <t>FQ337</t>
  </si>
  <si>
    <t>Is the system’s standalone nature documented clearly for future integration or audit contexts?</t>
  </si>
  <si>
    <t>C59,C28,C42</t>
  </si>
  <si>
    <t>Document standalone status in system design records and governance artefacts</t>
  </si>
  <si>
    <t>FQ338</t>
  </si>
  <si>
    <t>Would changes in internal systems (e.g., data pipelines or rules) affect the AI behavior?</t>
  </si>
  <si>
    <t>Isolate AI input dependencies using version-controlled APIs or data wrappers, and validate schema or logic changes from upstream internal systems before they are allowed to influence model behavio</t>
  </si>
  <si>
    <t>FQ339</t>
  </si>
  <si>
    <t>Are internal system interfaces secured and access-controlled to prevent misuse or unintended data flow?</t>
  </si>
  <si>
    <t>RISK21;RISK29;RISK13</t>
  </si>
  <si>
    <t>C14;C05;C14</t>
  </si>
  <si>
    <t>Apply authentication, authorisation, and monitoring to internal data exchanges</t>
  </si>
  <si>
    <t>FQ340</t>
  </si>
  <si>
    <t>Are data exchanges with third-party or external systems subject to security and access controls?</t>
  </si>
  <si>
    <t>Enforce encryption, access controls, and audit logging on external system links</t>
  </si>
  <si>
    <t>FQ341</t>
  </si>
  <si>
    <t>Are contractual and operational responsibilities clearly assigned across system boundaries?</t>
  </si>
  <si>
    <t>C61,C71</t>
  </si>
  <si>
    <t>Define integration responsibilities and include interface SLAs in contracts</t>
  </si>
  <si>
    <t>FQ342</t>
  </si>
  <si>
    <t>Can your AI system interact with external systems, APIs, or databases to gather information or execute tasks?</t>
  </si>
  <si>
    <t>RISK54</t>
  </si>
  <si>
    <t>C14,C05,C29,C19</t>
  </si>
  <si>
    <t>Restrict agent/system capabilities interacting with external tools via access control and permissions.</t>
  </si>
  <si>
    <t>FQ343</t>
  </si>
  <si>
    <t>In multi-agent setups, are audit trails and logging of inter-agent comms in place?</t>
  </si>
  <si>
    <t>C28</t>
  </si>
  <si>
    <t>Enable visibility and accountability across AI system operations, especially in complex or multi-agent environments.</t>
  </si>
  <si>
    <t>FQ344</t>
  </si>
  <si>
    <t>Is there a plan to sever connections and manage data when external integrations are removed?</t>
  </si>
  <si>
    <t>RISK13;RISK15</t>
  </si>
  <si>
    <t>C05,C14,C29,C36,C41,C53;C05,C59</t>
  </si>
  <si>
    <t>Plan revocation of access and data handling</t>
  </si>
  <si>
    <t>FQ345</t>
  </si>
  <si>
    <t>Are connection rules and discovery mechanisms constrained to prevent unintended system behaviours? [Elevated Risk]</t>
  </si>
  <si>
    <t>C62</t>
  </si>
  <si>
    <t>Constrain dynamic integration logic and require explicit connection rules</t>
  </si>
  <si>
    <t>FQ346</t>
  </si>
  <si>
    <t>Is there a review and approval process before enabling dynamic plugins or API access? [Elevated Risk]</t>
  </si>
  <si>
    <t>C14,C05,C29,C19,C62</t>
  </si>
  <si>
    <t>Require vetting and approval for new dynamic components or services</t>
  </si>
  <si>
    <t>FQ347</t>
  </si>
  <si>
    <t>Can the agent select and use appropriate external tools to complete tasks?</t>
  </si>
  <si>
    <t>Requiring review and access controls limits misuse</t>
  </si>
  <si>
    <t>FQ348</t>
  </si>
  <si>
    <t>Are documentation and reporting standards for agentic integrations sufficient for audits?</t>
  </si>
  <si>
    <t>SME:DATAGOVERNANCE, SME:PROCUREMENT, SME:LEGAL</t>
  </si>
  <si>
    <t>C41,C28,C29</t>
  </si>
  <si>
    <t>Capturing integration records enables traceability</t>
  </si>
  <si>
    <t>FQ349</t>
  </si>
  <si>
    <t>Has the need for dynamic or adaptive connections been justified and risk‑assessed?</t>
  </si>
  <si>
    <t>RISK58;RISK29</t>
  </si>
  <si>
    <t>C62,C25;C12,C19,C20,C29,C60</t>
  </si>
  <si>
    <t>Conduct a risk assessment and justify dynamic connectivity</t>
  </si>
  <si>
    <t>FQ900</t>
  </si>
  <si>
    <t>At the concept stage, has the potential for bias been considered, including how the system might affect different user groups?</t>
  </si>
  <si>
    <t>SME:ETHICAL</t>
  </si>
  <si>
    <t>RISK90</t>
  </si>
  <si>
    <t>C90</t>
  </si>
  <si>
    <t>Ethical Alignment - Fairness</t>
  </si>
  <si>
    <t>Apply measures to ensure equitable treatment and outcomes for all affected groups. This includes assessing for bias, using representative data, and regularly monitoring performance to prevent disproportionate impacts.</t>
  </si>
  <si>
    <t>FQ901</t>
  </si>
  <si>
    <t>Have the system requirements and specifications been defined to ensure equitable performance across all relevant user groups?</t>
  </si>
  <si>
    <t>FQ902</t>
  </si>
  <si>
    <t>Has the AI been trained and tested using representative datasets to ensure no group is disadvantaged by bias in data or outputs?</t>
  </si>
  <si>
    <t>FQ903</t>
  </si>
  <si>
    <t>Before release, has the system been validated to confirm equitable performance in the target environment?</t>
  </si>
  <si>
    <t>FQ904</t>
  </si>
  <si>
    <t>Is the system regularly monitored to detect and address any emerging bias or unequal impacts across user groups?</t>
  </si>
  <si>
    <t>FQ905</t>
  </si>
  <si>
    <t>Has post-implementation evaluation confirmed that equity has been maintained over time?</t>
  </si>
  <si>
    <t>FQ906</t>
  </si>
  <si>
    <t>Has the decision to retire the system considered the impact on different user groups to avoid introducing inequity?</t>
  </si>
  <si>
    <t>FQ907</t>
  </si>
  <si>
    <t>RA:HUMAN-SOCIAL-ENVIRONMENTAL</t>
  </si>
  <si>
    <t>Has the proposed initiative been assessed for its potential net positive impact on people, society, and the environment?</t>
  </si>
  <si>
    <t>RISK91</t>
  </si>
  <si>
    <t>C91</t>
  </si>
  <si>
    <t>Ethical Alignment - Human, Social and Environmental</t>
  </si>
  <si>
    <t>Promote outcomes that benefit people, society, and the environment. Identify potential harms early, minimise negative impacts, and ensure benefits are distributed fairly across communities.</t>
  </si>
  <si>
    <t>FQ908</t>
  </si>
  <si>
    <t>Have design choices been made to maximise positive impacts and minimise potential harms?</t>
  </si>
  <si>
    <t>FQ909</t>
  </si>
  <si>
    <t>During build, have safeguards been implemented to mitigate identified societal or environmental risks?</t>
  </si>
  <si>
    <t>FQ910</t>
  </si>
  <si>
    <t>Before going live, has the initiative been checked to ensure intended benefits outweigh any residual harms?</t>
  </si>
  <si>
    <t>FQ911</t>
  </si>
  <si>
    <t>Is the initiative’s real-world impact regularly measured against wellbeing objectives?</t>
  </si>
  <si>
    <t>FQ912</t>
  </si>
  <si>
    <t>Have lessons learned about societal and environmental impacts been documented and used to improve future initiatives?</t>
  </si>
  <si>
    <t>FQ913</t>
  </si>
  <si>
    <t>Does system decommissioning include measures to avoid negative societal or environmental consequences?</t>
  </si>
  <si>
    <t>FQ914</t>
  </si>
  <si>
    <t>RA:HUMAN-CENTRED-VALUES</t>
  </si>
  <si>
    <t>Have potential impacts on human rights, diversity, and autonomy been considered?</t>
  </si>
  <si>
    <t>RISK92</t>
  </si>
  <si>
    <t>C92</t>
  </si>
  <si>
    <t>Ethical Alignment - Human Centred Values</t>
  </si>
  <si>
    <t>Embed respect for human rights, diversity, and autonomy in design and operation. Avoid exclusion or discrimination and provide ways for individuals to make informed choices.</t>
  </si>
  <si>
    <t>FQ915</t>
  </si>
  <si>
    <t>Have the system’s features been designed to promote respect for human rights and inclusion?</t>
  </si>
  <si>
    <t>FQ916</t>
  </si>
  <si>
    <t>Has testing ensured the system prevents discrimination or exclusion?</t>
  </si>
  <si>
    <t>FQ917</t>
  </si>
  <si>
    <t>Has user training and documentation reinforced respect for diversity and autonomy?</t>
  </si>
  <si>
    <t>FQ918</t>
  </si>
  <si>
    <t>Are operations monitored to prevent discrimination or exclusion in practice?</t>
  </si>
  <si>
    <t>FQ919</t>
  </si>
  <si>
    <t>Has the system’s ongoing alignment with human rights and inclusion been validated?</t>
  </si>
  <si>
    <t>FQ920</t>
  </si>
  <si>
    <t>Will retirement avoid excluding or disadvantaging any affected groups?</t>
  </si>
  <si>
    <t>FQ921</t>
  </si>
  <si>
    <t>RA:PRIVACY-SECURITY</t>
  </si>
  <si>
    <t>Have privacy, confidentiality, and security risks been identified at a high level?</t>
  </si>
  <si>
    <t>RISK93</t>
  </si>
  <si>
    <t>C93</t>
  </si>
  <si>
    <t>Ethical Alignment - Privacy and Security</t>
  </si>
  <si>
    <t>Safeguard personal and sensitive information through strong privacy and security controls. Limit collection to what is necessary and protect against unauthorised access or misuse.</t>
  </si>
  <si>
    <t>FQ922</t>
  </si>
  <si>
    <t>Are privacy-by-design and security-by-design measures incorporated in the architecture?</t>
  </si>
  <si>
    <t>FQ923</t>
  </si>
  <si>
    <t>Has the system been built with safeguards to prevent unauthorised access, misuse, or re-identification of data?</t>
  </si>
  <si>
    <t>FQ924</t>
  </si>
  <si>
    <t>Has security and privacy testing confirmed all protections are effective before release?</t>
  </si>
  <si>
    <t>FQ925</t>
  </si>
  <si>
    <t>Are privacy and security controls monitored and updated to address emerging threats?</t>
  </si>
  <si>
    <t>FQ926</t>
  </si>
  <si>
    <t>Have incidents and vulnerabilities been reviewed and lessons applied?</t>
  </si>
  <si>
    <t>FQ927</t>
  </si>
  <si>
    <t>Is data securely disposed of or anonymised on decommissioning to prevent misuse?</t>
  </si>
  <si>
    <t>FQ928</t>
  </si>
  <si>
    <t>RA:RELIABILITY-SAFETY</t>
  </si>
  <si>
    <t>Have reliability and safety requirements been identified?</t>
  </si>
  <si>
    <t>RISK94</t>
  </si>
  <si>
    <t>C94</t>
  </si>
  <si>
    <t>Ethical Alignment - Reliability and Safety</t>
  </si>
  <si>
    <t>Test and validate systems to ensure they operate reliably, safely, and as intended. Monitor for failures, apply safeguards, and address issues promptly to prevent harm.</t>
  </si>
  <si>
    <t>FQ929</t>
  </si>
  <si>
    <t>Has the system been designed with fail-safes and redundancy to meet reliability and safety targets?</t>
  </si>
  <si>
    <t>FQ930</t>
  </si>
  <si>
    <t>Has the system been tested under expected operating conditions to confirm it works as intended?</t>
  </si>
  <si>
    <t>FQ931</t>
  </si>
  <si>
    <t>Has operational readiness testing confirmed the system is safe and reliable before launch?</t>
  </si>
  <si>
    <t>FQ932</t>
  </si>
  <si>
    <t>Is performance monitored to ensure it remains within safe and reliable limits?</t>
  </si>
  <si>
    <t>FQ933</t>
  </si>
  <si>
    <t>Have reliability and safety incidents been reviewed and corrective actions taken?</t>
  </si>
  <si>
    <t>FQ934</t>
  </si>
  <si>
    <t>Will retirement be managed to avoid safety risks or service disruptions?</t>
  </si>
  <si>
    <t>FQ935</t>
  </si>
  <si>
    <t>Have transparency requirements been considered for affected stakeholders?</t>
  </si>
  <si>
    <t>RISK95</t>
  </si>
  <si>
    <t>C95</t>
  </si>
  <si>
    <t>Ethical Alignment - Transparency and Explainability</t>
  </si>
  <si>
    <t>Provide clear, accessible information on how the system works, what data it uses, and how decisions are made. Ensure stakeholders can understand and challenge outcomes.</t>
  </si>
  <si>
    <t>FQ936</t>
  </si>
  <si>
    <t>Has the design included ways to explain how the system works, its data sources, and decision logic?</t>
  </si>
  <si>
    <t>FQ937</t>
  </si>
  <si>
    <t>Has the implementation ensured explanations are accessible and accurate?</t>
  </si>
  <si>
    <t>FQ938</t>
  </si>
  <si>
    <t>Is transparency information available to users and those affected at launch?</t>
  </si>
  <si>
    <t>FQ939</t>
  </si>
  <si>
    <t>Is the information on system operation kept current and accessible?</t>
  </si>
  <si>
    <t>FQ940</t>
  </si>
  <si>
    <t>Has the effectiveness of explanations been evaluated and improved if needed?</t>
  </si>
  <si>
    <t>FQ941</t>
  </si>
  <si>
    <t>Are transparency records maintained after retirement for accountability purposes?</t>
  </si>
  <si>
    <t>FQ942</t>
  </si>
  <si>
    <t>RA:CONTESTABILITY</t>
  </si>
  <si>
    <t>Has a contestability process been considered for decisions made by the system?</t>
  </si>
  <si>
    <t>RISK96</t>
  </si>
  <si>
    <t>C96</t>
  </si>
  <si>
    <t>Ethical Alignment - Contestability</t>
  </si>
  <si>
    <t>Offer accessible processes for individuals to question, review, and seek correction of decisions. Ensure reviews are fair, timely, and result in appropriate action.</t>
  </si>
  <si>
    <t>FQ943</t>
  </si>
  <si>
    <t>Has a clear and accessible process been built into the system to question and review decisions?</t>
  </si>
  <si>
    <t>FQ944</t>
  </si>
  <si>
    <t>Has the process for challenging and correcting decisions been tested for effectiveness?</t>
  </si>
  <si>
    <t>FQ945</t>
  </si>
  <si>
    <t>Is the contestability process operational and communicated to users?</t>
  </si>
  <si>
    <t>FQ946</t>
  </si>
  <si>
    <t>Are challenges tracked and resolved in line with policy?</t>
  </si>
  <si>
    <t>FQ947</t>
  </si>
  <si>
    <t>Has the contestability process been evaluated for fairness and effectiveness?</t>
  </si>
  <si>
    <t>FQ948</t>
  </si>
  <si>
    <t>Will contestability remain available for past decisions after retirement?</t>
  </si>
  <si>
    <t>FQ949</t>
  </si>
  <si>
    <t>RA:ACCOUNTABILITY</t>
  </si>
  <si>
    <t>Have accountable roles for decisions and outcomes been identified?</t>
  </si>
  <si>
    <t>RISK97</t>
  </si>
  <si>
    <t>C97</t>
  </si>
  <si>
    <t>Ethical Alignment - Accountability</t>
  </si>
  <si>
    <t>Assign clear responsibility for decisions and impacts. Maintain records of actions taken, and ensure responsible parties can be held to account for outcomes.</t>
  </si>
  <si>
    <t>FQ950</t>
  </si>
  <si>
    <t>Have governance mechanisms been designed to ensure responsible parties can be held to account?</t>
  </si>
  <si>
    <t>FQ951</t>
  </si>
  <si>
    <t>Has accountability been built into workflows and logging?</t>
  </si>
  <si>
    <t>FQ952</t>
  </si>
  <si>
    <t>Are responsible parties clearly identified and communicated before go-live?</t>
  </si>
  <si>
    <t>FQ953</t>
  </si>
  <si>
    <t>Are governance processes enforced to maintain accountability?</t>
  </si>
  <si>
    <t>FQ954</t>
  </si>
  <si>
    <t>Have accountability gaps been identified and addressed?</t>
  </si>
  <si>
    <t>FQ955</t>
  </si>
  <si>
    <t>Will accountability for any outstanding impacts continue after retirement?</t>
  </si>
  <si>
    <t>FQ956</t>
  </si>
  <si>
    <t>Do you know how to complete a Privacy Impact Assessment (PIA)?</t>
  </si>
  <si>
    <t>phase:concept,phase:design,phase:development,phase:deployment,phase:operational,phase:review</t>
  </si>
  <si>
    <t>GUIDE01</t>
  </si>
  <si>
    <t>Additional Guidance Available:</t>
  </si>
  <si>
    <t>The following guidance is available online:</t>
  </si>
  <si>
    <t>FQ957</t>
  </si>
  <si>
    <t>Do you require additional guidance on the agenticness of your system</t>
  </si>
  <si>
    <t>GUIDE02</t>
  </si>
  <si>
    <t>FQ958</t>
  </si>
  <si>
    <t>Do you know how to complete a Human Rights Impact Assessment (HRIA)?</t>
  </si>
  <si>
    <t>GUIDE03</t>
  </si>
  <si>
    <t>FQ959</t>
  </si>
  <si>
    <t>Are you familiar with the Mandatory Ethical Principles for the use of AI?</t>
  </si>
  <si>
    <t>GUIDE04</t>
  </si>
  <si>
    <t>FQ960</t>
  </si>
  <si>
    <t>Are you familiar with the Cyber Security Policy?</t>
  </si>
  <si>
    <t>GUIDE05</t>
  </si>
  <si>
    <t>FQ961</t>
  </si>
  <si>
    <t>Do you require guidance on registering for AIRC review?</t>
  </si>
  <si>
    <t>GUIDE06</t>
  </si>
  <si>
    <t>G01, G02</t>
  </si>
  <si>
    <t>How to register for the AI Review Committee (AIRC)</t>
  </si>
  <si>
    <t>FQ962</t>
  </si>
  <si>
    <t>Do you require guidance on the Procurement Policy Framework?</t>
  </si>
  <si>
    <t>GUIDE07</t>
  </si>
  <si>
    <t>FQ963</t>
  </si>
  <si>
    <t>Are you familiar with the NSW Privacy Laws?</t>
  </si>
  <si>
    <t>GUIDE08</t>
  </si>
  <si>
    <t>FQ964</t>
  </si>
  <si>
    <t>Are you familiar with your obligations to the State Records Act?</t>
  </si>
  <si>
    <t>GUIDE09</t>
  </si>
  <si>
    <t>FQ965</t>
  </si>
  <si>
    <t>Are you familiar with your obligations to the Data Sharing Act?</t>
  </si>
  <si>
    <t>GUIDE10</t>
  </si>
  <si>
    <t>FQ350</t>
  </si>
  <si>
    <t>Is the intended use of the edge device clearly defined and restricted to acceptable physical actions?</t>
  </si>
  <si>
    <t>RISK98</t>
  </si>
  <si>
    <t>C98</t>
  </si>
  <si>
    <t>The system operates on local or distributed hardware such as mobile phones, sensors, or IoT devices  not in a central data centre or cloud.</t>
  </si>
  <si>
    <t>Define clear operational boundaries that limit what physical actions the device may perform. Prevent escalation or function creep by restricting access to unauthorised modes.</t>
  </si>
  <si>
    <t>FQ351</t>
  </si>
  <si>
    <t>Are fail-safe mechanisms and local override controls built into the edge device’s physical actuation system?</t>
  </si>
  <si>
    <t>RISK99</t>
  </si>
  <si>
    <t>C99</t>
  </si>
  <si>
    <t>Embed robust manual override and fail-safe systems that reliably disable physical actuation when triggered. Ensure override is accessible and prioritised under all conditions.</t>
  </si>
  <si>
    <t>FQ352</t>
  </si>
  <si>
    <t>Has the edge system’s actuation logic been tested against unsafe or out-of-scope movements?</t>
  </si>
  <si>
    <t>RISK100</t>
  </si>
  <si>
    <t>C100</t>
  </si>
  <si>
    <t>Conduct structured safety testing of actuation logic under edge-case, error, and adversarial conditions. Validate that physical outputs remain within acceptable safety parameters.</t>
  </si>
  <si>
    <t>FQ353</t>
  </si>
  <si>
    <t>Has physical deployment of the edge device been reviewed for safety, liability, and public interaction risks?</t>
  </si>
  <si>
    <t>RISK101</t>
  </si>
  <si>
    <t>C101</t>
  </si>
  <si>
    <t>Assess deployment environments for physical hazards, bystander risks, and legal exposure. Adjust configurations or restrict access to ensure safety and compliance.</t>
  </si>
  <si>
    <t>FQ354</t>
  </si>
  <si>
    <t>deploy:edge, use:automation</t>
  </si>
  <si>
    <t>Are physical actions of the autonomous device monitored in real time with alerting for unsafe behaviours?</t>
  </si>
  <si>
    <t>RISK102</t>
  </si>
  <si>
    <t>C102</t>
  </si>
  <si>
    <t>Establish real-time monitoring of physical behaviours with automatic logging and alerts for anomalous or unsafe actions. Ensure alerts escalate to responsible operators.</t>
  </si>
  <si>
    <t>FQ355</t>
  </si>
  <si>
    <t>Are incident reports and complaints involving autonomous physical behaviour reviewed regularly?</t>
  </si>
  <si>
    <t>SME:CYBERSECURITY, SME:LEGAL</t>
  </si>
  <si>
    <t>RISK103</t>
  </si>
  <si>
    <t>C103</t>
  </si>
  <si>
    <t>Implement formal review processes for all incidents involving physical behaviour. Analyse root cause, document findings, and apply design or operational updates where needed.</t>
  </si>
  <si>
    <t>FQ356</t>
  </si>
  <si>
    <t>Is there a deactivation protocol for autonomous edge devices at end-of-life or handover?</t>
  </si>
  <si>
    <t>RISK104</t>
  </si>
  <si>
    <t>C104</t>
  </si>
  <si>
    <t>Require secure deactivation procedures that permanently disable autonomous capabilities. Validate that no physical or software-based actuation is possible after retirement.</t>
  </si>
  <si>
    <t>FQ357</t>
  </si>
  <si>
    <t>Could the autonomous edge device pursue goals or actions beyond its intended scope without human oversight? [Elevated Risk]</t>
  </si>
  <si>
    <t>RISK105</t>
  </si>
  <si>
    <t>C105</t>
  </si>
  <si>
    <t>Constrain autonomous agents to only pursue authorised goals. Require explicit approval before expanding purpose or behavioural scope.</t>
  </si>
  <si>
    <t>FQ358</t>
  </si>
  <si>
    <t>Is the system designed to persistently align to human goals across updates, learning, or memory changes?</t>
  </si>
  <si>
    <t>RISK106</t>
  </si>
  <si>
    <t>C106</t>
  </si>
  <si>
    <t>Maintain persistent alignment to human goals by validating system behaviour after updates or learning. Ensure goals are safeguarded against drift or override.</t>
  </si>
  <si>
    <t>FQ359</t>
  </si>
  <si>
    <t>Are safeguards in place to prevent memory poisoning or unauthorised retraining of the edge device?</t>
  </si>
  <si>
    <t>RISK107</t>
  </si>
  <si>
    <t>C107</t>
  </si>
  <si>
    <t>Secure system memory, training inputs, and update pipelines against tampering or injection. Monitor for abnormal patterns that could signal poisoning or drift.</t>
  </si>
  <si>
    <t>FQ360</t>
  </si>
  <si>
    <t>Can the device be reliably shut down by a human operator regardless of its internal state?</t>
  </si>
  <si>
    <t>RISK108</t>
  </si>
  <si>
    <t>C108</t>
  </si>
  <si>
    <t>Ensure a reliable shutdown mechanism is always available to human operators. Validate that no internal state or condition can override or resist this command.</t>
  </si>
  <si>
    <t>FQ361</t>
  </si>
  <si>
    <t>Are rules, constraints, or supervision mechanisms applied to multi-agent coordination (e.g. swarms)?</t>
  </si>
  <si>
    <t>RISK109</t>
  </si>
  <si>
    <t>C109</t>
  </si>
  <si>
    <t>Regulate multi-agent behaviour with coordination rules, supervision protocols, and failure boundaries. Monitor interactions to detect and respond to emergent risks.</t>
  </si>
  <si>
    <t>FQ362</t>
  </si>
  <si>
    <t>Are there alerts or logs for actions that exceed system boundaries or repeat outside command patterns?</t>
  </si>
  <si>
    <t>RISK110</t>
  </si>
  <si>
    <t>C110</t>
  </si>
  <si>
    <t>Track and alert on actions that exceed defined boundaries or occur outside expected sequences. Review for patterns that indicate autonomy creep or unsafe escalation.</t>
  </si>
  <si>
    <t>FQ363</t>
  </si>
  <si>
    <t>Does decommissioning fully remove the system’s ability to self-repair, self-activate, or repurpose itself?</t>
  </si>
  <si>
    <t>RISK111</t>
  </si>
  <si>
    <t>C111</t>
  </si>
  <si>
    <t>Strip all autonomy-enabling capabilities during decommissioning. Ensure retired devices cannot initiate action, self-reactivate, or be repurposed without control.</t>
  </si>
  <si>
    <t>FQ364</t>
  </si>
  <si>
    <t>Is all personal information collected lawfully, fairly, and only where necessary for agency functions?</t>
  </si>
  <si>
    <t>RISK112</t>
  </si>
  <si>
    <t>C112,C113,C114,C115</t>
  </si>
  <si>
    <t>Only collect the personal information you truly need, explain why, and get consent if required.</t>
  </si>
  <si>
    <t>FQ365</t>
  </si>
  <si>
    <t>Are strong security and access controls in place to protect personal information from loss, unauthorised access, modification, or disclosure?</t>
  </si>
  <si>
    <t>RISK113</t>
  </si>
  <si>
    <t>C116,C117,C127,C130,C131</t>
  </si>
  <si>
    <t>Protect information with secure access, strong passwords, and have a clear plan if something goes wrong.</t>
  </si>
  <si>
    <t>FQ366</t>
  </si>
  <si>
    <t>Is personal information only used or disclosed for the original purpose (or directly related lawful purpose) unless consent or authority exists?</t>
  </si>
  <si>
    <t>RISK114</t>
  </si>
  <si>
    <t>C114,C115,C112,C130</t>
  </si>
  <si>
    <t>Use and share information only for the purpose you collected it, and record who has access.</t>
  </si>
  <si>
    <t>FQ367</t>
  </si>
  <si>
    <t>When handling health information, are the stricter requirements on collection, use, disclosure, and retention fully applied?</t>
  </si>
  <si>
    <t>RISK115</t>
  </si>
  <si>
    <t>C113,C114,C115,C117,C131</t>
  </si>
  <si>
    <t>Handle health details with extra care, limiting who can see them and why.</t>
  </si>
  <si>
    <t>FQ368</t>
  </si>
  <si>
    <t>Are biometric identifiers only collected and used where strictly necessary and authorised?</t>
  </si>
  <si>
    <t>RISK116</t>
  </si>
  <si>
    <t>C113,C116,C117,C131</t>
  </si>
  <si>
    <t>Only use biometrics (like fingerprints or face data) when clearly necessary and authorised.</t>
  </si>
  <si>
    <t>FQ369</t>
  </si>
  <si>
    <t>Is information about children and vulnerable cohorts collected and used fairly, with appropriate notices and guardian consent?</t>
  </si>
  <si>
    <t>RISK117</t>
  </si>
  <si>
    <t>C128,C114,C115,C131</t>
  </si>
  <si>
    <t>Get clear, age-appropriate or guardian consent before using children’s or vulnerable people’s information.</t>
  </si>
  <si>
    <t>FQ370</t>
  </si>
  <si>
    <t>Has a re-identification risk assessment been conducted where data is de-identified or linked?</t>
  </si>
  <si>
    <t>RISK118</t>
  </si>
  <si>
    <t>C124,C125,C112</t>
  </si>
  <si>
    <t>Test and reduce the chance that de-identified data could identify someone again.</t>
  </si>
  <si>
    <t>FQ371</t>
  </si>
  <si>
    <t>Is personal information excluded from secondary uses (e.g. research, marketing, analytics, AI training) unless lawful basis or consent is present?</t>
  </si>
  <si>
    <t>RISK119</t>
  </si>
  <si>
    <t>C114,C115,C125</t>
  </si>
  <si>
    <t>Don’t use personal information for new purposes (like marketing or AI training) unless lawful and explained.</t>
  </si>
  <si>
    <t>FQ372</t>
  </si>
  <si>
    <t>Do contracts with vendors include enforceable privacy, security, retention, and disposal obligations for personal information?</t>
  </si>
  <si>
    <t>RISK120</t>
  </si>
  <si>
    <t>C118,C119,C120</t>
  </si>
  <si>
    <t>Check vendors’ privacy practices and include clear privacy and security rules in contracts.</t>
  </si>
  <si>
    <t>FQ373</t>
  </si>
  <si>
    <t>Is personal information only disclosed or stored overseas where equivalent protection is assured?</t>
  </si>
  <si>
    <t>RISK121</t>
  </si>
  <si>
    <t>C121,C122</t>
  </si>
  <si>
    <t>Only send data overseas if the recipient can protect it to the same standard as NSW law.</t>
  </si>
  <si>
    <t>FQ374</t>
  </si>
  <si>
    <t>Is personal information only shared with other agencies under lawful authority and a formal data sharing agreement?</t>
  </si>
  <si>
    <t>RISK122</t>
  </si>
  <si>
    <t>C123,C114</t>
  </si>
  <si>
    <t>Share information with other agencies only under a formal agreement that defines purpose and safeguards.</t>
  </si>
  <si>
    <t>FQ375</t>
  </si>
  <si>
    <t>Where automated or AI-assisted decisions affect individuals, are transparency, explainability, and contestability (human review) provided?</t>
  </si>
  <si>
    <t>RISK123</t>
  </si>
  <si>
    <t>C129,C114,C131</t>
  </si>
  <si>
    <t>Make sure people can understand and challenge decisions made by automated systems.</t>
  </si>
  <si>
    <t>FQ376</t>
  </si>
  <si>
    <t>Is personal information retained and disposed of in line with authorised retention and disposal schedules?</t>
  </si>
  <si>
    <t>RISK124</t>
  </si>
  <si>
    <t>C126,C120</t>
  </si>
  <si>
    <t>Keep information only for as long as needed, then securely destroy or return it.</t>
  </si>
  <si>
    <t>FQ377</t>
  </si>
  <si>
    <t>Can individuals access and correct their personal information, and is there a clear complaints channel?</t>
  </si>
  <si>
    <t>RISK125</t>
  </si>
  <si>
    <t>C114,C131</t>
  </si>
  <si>
    <t>Give people clear ways to see, correct, or complain about how their data is used.</t>
  </si>
  <si>
    <t>FQ378</t>
  </si>
  <si>
    <t>Has privacy by design been embedded, with a PIA completed (and updated when changes occur)?</t>
  </si>
  <si>
    <t>RISK126</t>
  </si>
  <si>
    <t>C132,C112</t>
  </si>
  <si>
    <t>Embed privacy checks early in the project and complete a PIA to document risks and controls.</t>
  </si>
  <si>
    <t>FQ379</t>
  </si>
  <si>
    <t>Has the project’s purpose, scope, benefits, alternatives, and justification for PI use been documented in the PIA?</t>
  </si>
  <si>
    <t>RISK127</t>
  </si>
  <si>
    <t>C132</t>
  </si>
  <si>
    <t>Record project purpose, scope, and information use clearly in the PIA.</t>
  </si>
  <si>
    <t>FQ380</t>
  </si>
  <si>
    <t>Have internal privacy officers, legal advisers, and relevant stakeholders been consulted and their feedback recorded in the PIA?</t>
  </si>
  <si>
    <t>RISK128</t>
  </si>
  <si>
    <t>C131,C132</t>
  </si>
  <si>
    <t>Involve privacy officers, legal, and stakeholders in the project and record their input.</t>
  </si>
  <si>
    <t>RISKFACTORID</t>
  </si>
  <si>
    <t>Risk Name</t>
  </si>
  <si>
    <t>Risk Description</t>
  </si>
  <si>
    <t>🔗 The Privacy Impact Assessment ↗️</t>
  </si>
  <si>
    <t>Framework for analysing how a project or AI system handles personal data. Identifies privacy risks, supports compliance with the PPIP Act, and recommends safeguards to protect information.</t>
  </si>
  <si>
    <t>🔗  Guide to using AI Agents in NSW Government ↗️</t>
  </si>
  <si>
    <t>Practical guidance for NSW agencies on using AI agents. Outlines roles, risks, guardrails, and compliance steps, with pilot and production checklists to support safe, responsible deployment and integration into services</t>
  </si>
  <si>
    <t>🔗  Human Rights Impact Assessment ↗️</t>
  </si>
  <si>
    <t>Guidance for assessing potential human rights impacts of a project or AI system. Helps identify, document, and mitigate risks of rights restrictions, ensuring compliance with obligations.</t>
  </si>
  <si>
    <t>🔗  Mandatory Ethical Principles for the use of AI ↗️</t>
  </si>
  <si>
    <t>Outlines the NSW Government’s mandatory ethical principles for AI. Sets baseline requirements to ensure fairness, transparency, accountability, and human-centred values in all AI use.</t>
  </si>
  <si>
    <t>🔗  Cyber Security Policy ↗️</t>
  </si>
  <si>
    <t>Defines mandatory cyber security requirements for NSW Government agencies. Provides standards, controls, and assurance processes to safeguard information, systems, and services.</t>
  </si>
  <si>
    <t>The AI Review Committee (AIRC)</t>
  </si>
  <si>
    <t>The AIRC in the AIAF is the NSW Government Artificial Intelligence Review Committee. It is the escalation point for critical or high-risk AI use cases where there is potential for irreversible harm, contested administrative law implications, or other issues beyond agency-level oversight.</t>
  </si>
  <si>
    <t>🔗 NSW Government Procurement Framework ↗️</t>
  </si>
  <si>
    <t>Sets the rules and processes for NSW Government procurement. Ensures value, fairness, and compliance when acquiring goods or services, including AI systems and digital solutions.</t>
  </si>
  <si>
    <t>🔗 NSW Privacy Laws ↗️</t>
  </si>
  <si>
    <t>The Information and Privacy Commission NSW (IPC) oversees two laws that promote the protection of personal and health information in New South Wales (NSW) that is collected, stored and used by public sector agencies to provide services to the public.</t>
  </si>
  <si>
    <t>🔗 State Records Act ↗️</t>
  </si>
  <si>
    <t>The State Records Act 1998 (the Act) is designed to:
ensure the better management of State records throughout their existence
promote more efficient and accountable government through improved recordkeeping
provide better protection for an important part of the State's cultural and documentary heritage.</t>
  </si>
  <si>
    <t>🔗Data Sharing Act ↗️</t>
  </si>
  <si>
    <t>The Data Sharing (Government Sector) Act 2015 authorises NSW public sector agencies to share government data with other agencies for policy making, service planning, research and evaluation. Data sharing must still comply with privacy laws (PPIP Act and HRIP Act), with safeguards to manage risks and protect personal and health information</t>
  </si>
  <si>
    <t>Privacy breach of sensitive data</t>
  </si>
  <si>
    <t>Privacy breach of sensitive data is the risk of an AI system or its processes exposing or improperly accessing confidential, personal, or regulated information, often due to extensive data use, re-identification capabilities, or integration complexities.</t>
  </si>
  <si>
    <t>RISK02</t>
  </si>
  <si>
    <t>Inferred sensitive personal characteristics</t>
  </si>
  <si>
    <t>Inferred sensitive personal characteristics refers to sensitive personal information (like racial origin, health, sexual orientation, or religious beliefs) that is deduced or predicted about an individual, rather than being directly provided by them. This inference often happens through analyzing other data, such as Browse history, online behavior, or even a name, and poses significant privacy and ethical concerns due to the potential for discrimination or misuse.</t>
  </si>
  <si>
    <t>Unintended identification via data linkage</t>
  </si>
  <si>
    <t>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t>
  </si>
  <si>
    <t>Manipulation of data leading to harmful or biased decisions</t>
  </si>
  <si>
    <t>Data can be maliciously manipulated at various stages of the data lifecycle, including before ingestion, during processing or training, or while stored. Such manipulation can compromise the integrity of the system, leading to inaccurate predictions, malicious behavior, or unintended outcomes. It poses a critical risk to decision-making processes, potentially causing harm to individuals or groups.</t>
  </si>
  <si>
    <t>Unauthorized Use of Proprietary or Third-Party Data</t>
  </si>
  <si>
    <t>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t>
  </si>
  <si>
    <t>Decisions made based on inaccurate or misleading data</t>
  </si>
  <si>
    <t>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t>
  </si>
  <si>
    <t>Excessive or unjustified data collection raises trust and compliance concerns</t>
  </si>
  <si>
    <t>Involves the excessive or unjustified collection of personal user data beyond what is necessary for the intended purpose. This practice increases the risk of privacy violations, user mistrust, and non-compliance with data protection laws, potentially resulting in regulatory sanctions or reputational harm.</t>
  </si>
  <si>
    <t>Poor performance in new types of data distribution</t>
  </si>
  <si>
    <t>Over time, shifts in data distribution can cause the originally trained model to become outdated or misaligned with current needs. The training data may no longer reflect real-world conditions, making the model ineffective at handling emerging use cases or new types of input data.</t>
  </si>
  <si>
    <t>Excessive data retention beyond purpose</t>
  </si>
  <si>
    <t>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t>
  </si>
  <si>
    <t>Secondary data use beyond original consent</t>
  </si>
  <si>
    <t>Involves reusing collected data for new purposes that go beyond what the individual originally agreed to. This undermines user trust, violates consent agreements, and may breach data protection regulations such as PPIP Act (and HRIP Act if relevant), particularly around lawful basis for processing.</t>
  </si>
  <si>
    <t xml:space="preserve">Transfer of personal data to foreign jurisdictions </t>
  </si>
  <si>
    <t>Refers to the movement of user data across borders to countries with different or weaker privacy protections. Such transfers can lead to loss of control over data, potential surveillance risks, and non-compliance with international data transfer regulations.</t>
  </si>
  <si>
    <t>Exposure of user data to unauthorized parties</t>
  </si>
  <si>
    <t>Occurs when personal information is accessed, shared, or leaked to individuals or systems without proper authorization. This can happen due to system vulnerabilities, poor access controls, or integration failures, leading to privacy breaches, legal liabilities, and reputational damage.</t>
  </si>
  <si>
    <t>Lack of transparency in data/model access impacting fairness and accountability</t>
  </si>
  <si>
    <t>Refers to insufficient visibility into who has access to data or models, and how decisions are made using them. This opacity undermines the ability to audit or explain outcomes, increasing the risk of bias, misuse, and loss of accountability in AI systems.</t>
  </si>
  <si>
    <t>AI system accesses irrelevant or unauthorized information, potentially leading to data leakage.</t>
  </si>
  <si>
    <t>The AI system may retrieve or expose information that is not relevant to the intended task or not authorized for the current user or context. This can occur due to overly broad access permissions, insufficient data filtering, or improper prompt construction. As a result, sensitive internal data or personally identifiable information (PII) may be unintentionally disclosed to users or external systems.</t>
  </si>
  <si>
    <t>RISK16</t>
  </si>
  <si>
    <t>Failure to honour data access or correction rights</t>
  </si>
  <si>
    <t>Refers to an organization’s inability or unwillingness to allow individuals to view, correct, or delete their personal data. This violates legal obligations under data protection laws (e.g., PPIP Act (and HRIP Act if relevant), CCPA), reduces user agency, and increases the risk of regulatory penalties.</t>
  </si>
  <si>
    <t>Unreliable AI decisions due to inadequate model testing</t>
  </si>
  <si>
    <t>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t>
  </si>
  <si>
    <t>AI system behavior contradicts intended or expected use</t>
  </si>
  <si>
    <t>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t>
  </si>
  <si>
    <t>System vulnerable to manipulation leading to harmful or deceptive outputs</t>
  </si>
  <si>
    <t>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t>
  </si>
  <si>
    <t>Users or attackers bypass system safeguards, enabling misuse</t>
  </si>
  <si>
    <t>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t>
  </si>
  <si>
    <t>Sensitive information or model logic extracted by unauthorized parties</t>
  </si>
  <si>
    <t>Refers to the risk of information leakage through model inversion, membership inference, or insufficient access controls. Attackers may extract proprietary data, model weights, or training contents, resulting in intellectual property loss, privacy violations, or downstream security risks.</t>
  </si>
  <si>
    <t>Potential for unnoticed discrimination or unfair treatment in AI outputs</t>
  </si>
  <si>
    <t>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t>
  </si>
  <si>
    <t>Users and stakeholders cannot understand or challenge AI decisions</t>
  </si>
  <si>
    <t>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t>
  </si>
  <si>
    <t>Lack of performance monitoring or alerting in deployment environments</t>
  </si>
  <si>
    <t>Describes the risk that an AI model in production is tampered with—intentionally or accidentally—without triggering alerts. Such undetected modifications may lead to degraded, unsafe, or malicious outputs, jeopardizing both system integrity and user safety.</t>
  </si>
  <si>
    <t>Training data or model code manipulated, leading to untrustworthy outputs</t>
  </si>
  <si>
    <t>Involves deliberate or unnoticed changes to the training pipeline, such as poisoned data or backdoored model logic. These manipulations can compromise the trustworthiness, safety, and fairness of the resulting model, leading to harmful or deceptive behaviors at inference time.</t>
  </si>
  <si>
    <t>AI service becomes unavailable, impacting users and operations</t>
  </si>
  <si>
    <t>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t>
  </si>
  <si>
    <t>AI system compromised through insecure third-party components</t>
  </si>
  <si>
    <t>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t>
  </si>
  <si>
    <t>No ability to pause or reverse harmful AI behavior</t>
  </si>
  <si>
    <t>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t>
  </si>
  <si>
    <t>AI system behavior may contradict intended or expected use over time</t>
  </si>
  <si>
    <t>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t>
  </si>
  <si>
    <t>Misuse of AI System for Harmful or Unintended Purposes</t>
  </si>
  <si>
    <t>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t>
  </si>
  <si>
    <t>Self-Evolving Behavioral Risk of the agentic system leads to misalignment with original purpose and uncontrolled behavious</t>
  </si>
  <si>
    <t>An agentic system continuously adapts based on environmental feedback, potentially drifting toward behaviors that deviate from its original purpose or escaping designed boundaries and oversight.</t>
  </si>
  <si>
    <t>No clear responsibility for AI outcomes and failures</t>
  </si>
  <si>
    <t>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t>
  </si>
  <si>
    <t>Users and stakeholders cannot evaluate the effectiveness of AI-assisted decisions</t>
  </si>
  <si>
    <t>Without clear metrics to assess how the AI system supports decision-making, users and stakeholders are unable to determine whether its recommendations are effective, reliable, or aligned with intended goals. This lack of visibility undermines accountability, allows flawed outcomes to go unnoticed, and creates governance blind spots that erode trust in the system.</t>
  </si>
  <si>
    <t>Unbounded AI Autonomy Leading to Unintended or Harmful Actions</t>
  </si>
  <si>
    <t>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t>
  </si>
  <si>
    <t>Lack of Human Override Preventing Timely Intervention</t>
  </si>
  <si>
    <t>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t>
  </si>
  <si>
    <t>Decisions made by AI cannot be traced or explained</t>
  </si>
  <si>
    <t>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t>
  </si>
  <si>
    <t>Users and stakeholders cannot understand or evaluate AI use due to limited AI literacy</t>
  </si>
  <si>
    <t>Occurs when AI systems are deployed without adequate disclosure, documentation, or interpretability mechanisms, making it difficult for users or stakeholders to assess their function, reliability, or impact. This limits informed engagement, reduces trust, and may result in resistance or misuse.</t>
  </si>
  <si>
    <t>People affected by AI are unaware it's being used</t>
  </si>
  <si>
    <t>Describes the risk that individuals are subject to AI-driven decisions or interactions without being informed that AI is involved. This lack of disclosure undermines transparency, consent, and user autonomy, and may violate legal or ethical norms regarding automated decision-making.</t>
  </si>
  <si>
    <t>Unsustainable AI Operations</t>
  </si>
  <si>
    <t>AI systems are new and complex technologies that require proper scaling and support. Neglecting sustainability can lead to challenges in maintaining and updating these systems, causing inconsistent performance and increased operating costs and energy consumption.</t>
  </si>
  <si>
    <t>The system learns unethical behaviours from the environment and user feedback</t>
  </si>
  <si>
    <t>The AI agent may initially behave within intended ethical and functional boundaries, but over time, as it continuously interacts with its environment and receives feedback, it may begin to reinforce and internalize undesirable patterns. This can lead to a gradual shift toward unethical, manipulative, or even malicious behavior.</t>
  </si>
  <si>
    <t>Regulatory Non-Compliance Due to Inadequate Fairness, Privacy, and Security Controls</t>
  </si>
  <si>
    <t>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t>
  </si>
  <si>
    <t>Loss of Public Trust Due to Lack of Transparency and Community Engagement</t>
  </si>
  <si>
    <t>When AI projects fail to clearly communicate their scope, goals, and safeguards—or neglect to engage communities who are affected—the result is often public misunderstanding, mistrust, or resistance. Without transparency and inclusive outreach, particularly in high-risk use cases, stakeholders may perceive the system as opaque, imposed, or unaccountable. This undermines social license, reduces adoption, and increases reputational and operational risk.</t>
  </si>
  <si>
    <t>Overreliance on AI Outputs Without Human Oversight</t>
  </si>
  <si>
    <t>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t>
  </si>
  <si>
    <t>Inability to Incorporate Feedback and Support Contestability</t>
  </si>
  <si>
    <t>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t>
  </si>
  <si>
    <t>Impaired Contestability Due to Communication Failures</t>
  </si>
  <si>
    <t>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t>
  </si>
  <si>
    <t>Maintenance Difficulty Due to Missing Documentation</t>
  </si>
  <si>
    <t>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t>
  </si>
  <si>
    <t>Auditing Challenges Due to Missing Decision Records and Documentation</t>
  </si>
  <si>
    <t>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t>
  </si>
  <si>
    <t>Unintended or harmful actions by autonomous agents</t>
  </si>
  <si>
    <t>Autonomous AI agents may independently execute actions that are unsafe, erroneous, or outside their intended purpose, potentially causing harm or disruption.</t>
  </si>
  <si>
    <t>Uncontrolled spawning of agents resulting in resource exhaustion</t>
  </si>
  <si>
    <t>Agentic systems may create unlimited sub-agents or processes, overwhelming computational resources and leading to system instability or denial of service.</t>
  </si>
  <si>
    <t>Cascading errors between agents leading to systemic failure</t>
  </si>
  <si>
    <t>Mistakes or false information generated by one agent can propagate through interconnected agents, causing widespread malfunction or systemic errors.</t>
  </si>
  <si>
    <t>Memory poisoning from malicious or corrupted agent inputs</t>
  </si>
  <si>
    <t>Agents may store and act upon corrupted or deliberately malicious data, leading to persistent inaccurate or unsafe behavior across tasks.</t>
  </si>
  <si>
    <t>Abuse of tool integrations or elevated agent privileges</t>
  </si>
  <si>
    <t>Agents with access to external tools, APIs, or privileged operations may be manipulated—intentionally or unintentionally—to perform unauthorized or dangerous actions.</t>
  </si>
  <si>
    <t>Goal hijacking or misaligned agent objectives</t>
  </si>
  <si>
    <t>Agents may pursue goals or optimize outcomes that diverge from the original intent, resulting in unintended or undesirable behaviors.</t>
  </si>
  <si>
    <t>Lack of emergency stop, failover, or kill-switch for agentic systems</t>
  </si>
  <si>
    <t>Agentic systems without robust interruption or rollback mechanisms may continue harmful behavior or fail to recover after errors.</t>
  </si>
  <si>
    <t>Unintended consequences from poor coordination in multi-agent systems</t>
  </si>
  <si>
    <t>Multiple agents operating together without effective communication or coordination may produce conflicting or unsafe outcomes.</t>
  </si>
  <si>
    <t>Escalating risk from autonomous agents interacting in unforeseen ways</t>
  </si>
  <si>
    <t>Autonomous agents may develop complex interactions, leading to emergent risks, system instability, or unintended behaviors not anticipated at design time.</t>
  </si>
  <si>
    <t>Self-improving feedback loops reinforcing unsafe strategies</t>
  </si>
  <si>
    <t>Agents capable of self-improvement or continuous learning may reinforce errors, biases, or unsafe behaviors over time, magnifying risks as the system evolves without adequate monitoring.</t>
  </si>
  <si>
    <t>Data degradation and aging in agentic systems</t>
  </si>
  <si>
    <t>Agentic AI relying on outdated, stale, or degraded data may generate inappropriate or harmful outputs, as performance and safety decline over time without timely data refresh or validation.</t>
  </si>
  <si>
    <t>Risks from combining multiple vendor agentic frameworks</t>
  </si>
  <si>
    <t>Integrating agentic solutions or sub-systems from different vendors may create unforeseen incompatibilities, unclear accountability, or complex interactions that introduce new risks.</t>
  </si>
  <si>
    <t>Reduced agility or resilience due to vendor lock-in</t>
  </si>
  <si>
    <t>Heavy dependence on a single vendor’s proprietary platform, data formats, or services can hinder the organization’s ability to pivot quickly. If the vendor raises prices, sunsets features, suffers outages, or fails to meet new regulatory requirements, switching or integrating alternatives becomes costly and slow—undermining business flexibility, resilience, and long-term cost control.</t>
  </si>
  <si>
    <t>Compound harm due to unresolved issues across multiple layers</t>
  </si>
  <si>
    <t>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t>
  </si>
  <si>
    <t>Unfair or inequitable impacts</t>
  </si>
  <si>
    <t>Processes or decisions that result in unequal treatment, disproportionate impacts, or systemic disadvantage to certain groups can breach fairness commitments and lead to harm.</t>
  </si>
  <si>
    <t>ethic prinicpals</t>
  </si>
  <si>
    <t>Erosion of wellbeing from unbalanced impacts</t>
  </si>
  <si>
    <t>Initiatives that create disproportionate harm, provide benefits to only a narrow group, or negatively impact environmental or social systems can undermine public trust, legitimacy, and long-term sustainability commitments.</t>
  </si>
  <si>
    <t>Misalignment with human rights or values</t>
  </si>
  <si>
    <t>Decisions, processes, or outcomes that conflict with recognised human rights, undermine personal autonomy, or fail to respect diversity can cause harm, create exclusion, and lead to loss of public confidence and compliance breaches.</t>
  </si>
  <si>
    <t>Compromise of privacy or security</t>
  </si>
  <si>
    <t>Insufficient protection of information can lead to breaches of privacy, unauthorised disclosure, or security incidents. Such events can cause individual harm, disrupt operations, damage trust, and result in regulatory penalties.</t>
  </si>
  <si>
    <t>Unsafe or unreliable operation</t>
  </si>
  <si>
    <t>Inadequate testing, validation, or monitoring can lead to errors, failures, or harmful outputs. Unreliable operation increases the risk of harm to people, disruption of services, and loss of trust.</t>
  </si>
  <si>
    <t>Transparency and Explanation Framework</t>
  </si>
  <si>
    <t>When decisions or actions are not clearly explained, stakeholders may be unable to understand, trust, or challenge outcomes. This reduces accountability, erodes confidence, and can lead to regulatory non-compliance.</t>
  </si>
  <si>
    <t>Lack of effective contestability</t>
  </si>
  <si>
    <t>If people affected by a decision have no clear way to question or challenge it, errors and harms may go uncorrected, trust can erode, and accountability obligations may be breached.</t>
  </si>
  <si>
    <t>Unclear responsibility for decisions or impacts</t>
  </si>
  <si>
    <t>When accountability is not clearly assigned, issues may go unaddressed, affected parties may lack a path to redress, and governance or compliance obligations may not be met.</t>
  </si>
  <si>
    <t>Unrestricted physical capabilities in autonomous systems</t>
  </si>
  <si>
    <t>If physical edge devices are not scoped to specific tasks, they may perform unintended or harmful actions in real-world environments.</t>
  </si>
  <si>
    <t xml:space="preserve"> pysical robots</t>
  </si>
  <si>
    <t>Missing local override for autonomous actuation</t>
  </si>
  <si>
    <t>Without built-in fail-safes or manual overrides, physical edge systems may act uncontrollably, even in unsafe conditions.</t>
  </si>
  <si>
    <t>Unsafe motion logic in edge devices</t>
  </si>
  <si>
    <t>Inadequate testing of actuation logic may allow unsafe, unstable, or adversarial movements to be executed.</t>
  </si>
  <si>
    <t>Deployment risks from public interaction and physical operation</t>
  </si>
  <si>
    <t>Deploying autonomous physical systems in uncontrolled environments without safety review may lead to injury, damage, or liability.</t>
  </si>
  <si>
    <t>Lack of monitoring for autonomous physical actions</t>
  </si>
  <si>
    <t>Unmonitored behaviours in physical environments may escalate harm or deviate from authorised operation without detection.</t>
  </si>
  <si>
    <t>Unaddressed physical harm incidents</t>
  </si>
  <si>
    <t>Failure to review or respond to actuation-related incidents prevents safety improvements and may allow repeated harm.</t>
  </si>
  <si>
    <t>Incomplete deactivation of physical edge systems</t>
  </si>
  <si>
    <t>If end-of-life systems retain actuation capability, they may be misused or reactivated in unsafe ways.</t>
  </si>
  <si>
    <t>Unbounded goal pursuit by autonomous agents</t>
  </si>
  <si>
    <t>When autonomous systems can pursue goals without constraint, they may act beyond their remit, increasing risk of misuse or harm.</t>
  </si>
  <si>
    <t>Misaligned system goals over time</t>
  </si>
  <si>
    <t>If system goals are not persistently aligned to human intent, they may drift during updates or learning, undermining control.</t>
  </si>
  <si>
    <t>Memory poisoning or adversarial retraining</t>
  </si>
  <si>
    <t>Edge systems with insecure memory or training pipelines may learn harmful behaviours or be maliciously altered.</t>
  </si>
  <si>
    <t>Failure of shutdown or override pathways</t>
  </si>
  <si>
    <t>Systems that resist shutdown or bypass human control may operate unsafely, especially in high-risk or adversarial contexts.</t>
  </si>
  <si>
    <t>Unsafe or unsupervised multi-agent coordination</t>
  </si>
  <si>
    <t>Unregulated swarm or multi-agent behaviours may result in cascading failure, unanticipated emergence, or loss of oversight.</t>
  </si>
  <si>
    <t>Undetected boundary violations or autonomy creep</t>
  </si>
  <si>
    <t>Edge systems acting outside their programmed boundaries without alerts may compromise safety or compliance.</t>
  </si>
  <si>
    <t>Residual autonomy post-retirement</t>
  </si>
  <si>
    <t>If autonomy features persist after decommissioning, systems may self-reactivate or be repurposed inappropriately.</t>
  </si>
  <si>
    <t>Unlawful or unfair collection</t>
  </si>
  <si>
    <t>Personal information may be collected unlawfully, unfairly, or without necessity, undermining agency legitimacy.</t>
  </si>
  <si>
    <t>PIA</t>
  </si>
  <si>
    <t>Security breach</t>
  </si>
  <si>
    <t>Personal information may be lost, accessed, modified, or disclosed without authorisation due to weak security controls.</t>
  </si>
  <si>
    <t>Misuse or disclosure</t>
  </si>
  <si>
    <t>Personal information may be used or disclosed for unrelated purposes without consent or legal basis.</t>
  </si>
  <si>
    <t>Health information misuse</t>
  </si>
  <si>
    <t>Health information may be collected or handled in breach of stricter obligations, risking sensitive harm to individuals.</t>
  </si>
  <si>
    <t>Biometric misuse</t>
  </si>
  <si>
    <t>Biometric identifiers may be collected or used unnecessarily or without authority, creating surveillance and misuse risks.</t>
  </si>
  <si>
    <t>Children/vulnerable misuse</t>
  </si>
  <si>
    <t>Information about children or vulnerable cohorts may be collected/used unfairly or without required consent, exposing them to harm.</t>
  </si>
  <si>
    <t>Re-identification</t>
  </si>
  <si>
    <t>De-identified or linked datasets may allow re-identification of individuals, compromising privacy.</t>
  </si>
  <si>
    <t>Unauthorised secondary use</t>
  </si>
  <si>
    <t>Personal information may be used for secondary purposes (e.g. research, marketing, AI training) without consent or lawful basis.</t>
  </si>
  <si>
    <t>Vendor disclosure risk</t>
  </si>
  <si>
    <t>Contractors/vendors may mishandle personal information without enforceable privacy, security, and disposal obligations.</t>
  </si>
  <si>
    <t>Overseas disclosure</t>
  </si>
  <si>
    <t>Personal information disclosed overseas may not receive equivalent protection, breaching privacy safeguards.</t>
  </si>
  <si>
    <t>Agency sharing risk</t>
  </si>
  <si>
    <t>Sharing personal information with other agencies without lawful authority or safeguards may lead to misuse.</t>
  </si>
  <si>
    <t>Automated decision risk</t>
  </si>
  <si>
    <t>Automated or AI-assisted decisions may affect individuals’ rights without transparency, explainability, or human review.</t>
  </si>
  <si>
    <t>Retention/disposal failure</t>
  </si>
  <si>
    <t>Personal information may be retained too long or destroyed improperly, breaching legal schedules.</t>
  </si>
  <si>
    <t>Access and correction denial</t>
  </si>
  <si>
    <t>Individuals may be unable to access, correct, or challenge handling of their personal information.</t>
  </si>
  <si>
    <t>Lack of privacy by design</t>
  </si>
  <si>
    <t>Projects may fail to embed privacy, omit a PIA, or neglect to update assessments, creating unmanaged risks.</t>
  </si>
  <si>
    <t>Poor documentation</t>
  </si>
  <si>
    <t>Project purposes, benefits, and PI use may not be documented, reducing transparency and justification.</t>
  </si>
  <si>
    <t>Lack of consultation</t>
  </si>
  <si>
    <t>Failure to consult privacy officers, legal advisers, or stakeholders may miss critical risks or solutions.</t>
  </si>
  <si>
    <t>TreatmentID</t>
  </si>
  <si>
    <t>What (methods)</t>
  </si>
  <si>
    <t>Treatment Name</t>
  </si>
  <si>
    <t>Treatment Type Tag</t>
  </si>
  <si>
    <t>Treatment Source</t>
  </si>
  <si>
    <t>C00</t>
  </si>
  <si>
    <t>C01</t>
  </si>
  <si>
    <t>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t>
  </si>
  <si>
    <t>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t>
  </si>
  <si>
    <t>Output Validation and Sanitization</t>
  </si>
  <si>
    <t>TT:RECOMMENDED</t>
  </si>
  <si>
    <t>Google</t>
  </si>
  <si>
    <t>C02</t>
  </si>
  <si>
    <t>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t>
  </si>
  <si>
    <t>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t>
  </si>
  <si>
    <t>Robustness and Adversarial Training and Testing</t>
  </si>
  <si>
    <t>Google, Salesforce</t>
  </si>
  <si>
    <t>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t>
  </si>
  <si>
    <t>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t>
  </si>
  <si>
    <t>Sensitive Data Removing or Labelling</t>
  </si>
  <si>
    <t>C04</t>
  </si>
  <si>
    <t>Training Data Sanitisation
To prevent corrupted, malicious, or sensitive content from negatively influencing model behavior or violating data governance policies. Sanitising training data helps reduce the risk of model vulnerabilities (e.g., backdoors), unexpected outputs, privacy violations, and ethical concerns. It also improves model robustness and trustworthiness.</t>
  </si>
  <si>
    <t>Detect and remove or remediate problematic data during the preparation of training and evaluation datasets. This may include:
. Identifying and filtering out poisoned or adversarially crafted examples.
. Scanning for and removing sensitive, personal, or restricted content.
. Applying quality control checks (e.g., using validation scripts or human review) to ensure only high-integrity data is used.</t>
  </si>
  <si>
    <t>Training Data Sanitisation</t>
  </si>
  <si>
    <t>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t>
  </si>
  <si>
    <t>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t>
  </si>
  <si>
    <t>Model and Data Access Controls</t>
  </si>
  <si>
    <t>C06</t>
  </si>
  <si>
    <t>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t>
  </si>
  <si>
    <t>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t>
  </si>
  <si>
    <t>Model and Data Integrity Management</t>
  </si>
  <si>
    <t>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t>
  </si>
  <si>
    <t>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t>
  </si>
  <si>
    <t>User Data Management</t>
  </si>
  <si>
    <t>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t>
  </si>
  <si>
    <t>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t>
  </si>
  <si>
    <t>Data Filtering and Processing</t>
  </si>
  <si>
    <t>CSIRO</t>
  </si>
  <si>
    <t>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t>
  </si>
  <si>
    <t>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t>
  </si>
  <si>
    <t>Automation for Data Archiving, Deletion</t>
  </si>
  <si>
    <t>C10</t>
  </si>
  <si>
    <t>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t>
  </si>
  <si>
    <t>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t>
  </si>
  <si>
    <t>Issueing alerts for models trained with outdated data</t>
  </si>
  <si>
    <t>C11</t>
  </si>
  <si>
    <t>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t>
  </si>
  <si>
    <t>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t>
  </si>
  <si>
    <t>Model and Data Inventory Management</t>
  </si>
  <si>
    <t>C12</t>
  </si>
  <si>
    <t>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t>
  </si>
  <si>
    <t>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t>
  </si>
  <si>
    <t>Secure-by-Default ML Tooling</t>
  </si>
  <si>
    <t>C13</t>
  </si>
  <si>
    <t>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t>
  </si>
  <si>
    <t>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t>
  </si>
  <si>
    <t>Input Validation and Sanitization</t>
  </si>
  <si>
    <t>C14</t>
  </si>
  <si>
    <t>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t>
  </si>
  <si>
    <t>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t>
  </si>
  <si>
    <t>Application Access Management</t>
  </si>
  <si>
    <t>Google， Kore.ai</t>
  </si>
  <si>
    <t>C15</t>
  </si>
  <si>
    <t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t>
  </si>
  <si>
    <t>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t>
  </si>
  <si>
    <t>User Transparency and Controls</t>
  </si>
  <si>
    <t xml:space="preserve">Google, Salesforce, Microsoft,Oracle
</t>
  </si>
  <si>
    <t>C18</t>
  </si>
  <si>
    <t>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t>
  </si>
  <si>
    <t>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t>
  </si>
  <si>
    <t>Red Teaming</t>
  </si>
  <si>
    <t>C19</t>
  </si>
  <si>
    <t>Vulnerability Management
To proactively identify and address security and privacy weaknesses before they can be exploited in production systems.
Continual testing reduces the risk of regressions or newly introduced vulnerabilities in AI infrastructure or applications.</t>
  </si>
  <si>
    <t>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t>
  </si>
  <si>
    <t>Vulnerability Management</t>
  </si>
  <si>
    <t>C20</t>
  </si>
  <si>
    <t>Threat Detection
To quickly detect attempted or active attacks on AI assets, reducing potential damage and supporting faster remediation. Timely alerts help prevent escalation of malicious activity and allow for targeted containment actions.</t>
  </si>
  <si>
    <t>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t>
  </si>
  <si>
    <t>Threat Detection</t>
  </si>
  <si>
    <t>C21</t>
  </si>
  <si>
    <t xml:space="preserve">Incident Response Management
To coordinate effective, timely action when AI systems experience security or privacy breaches.
A structured response limits harm, maintains trust, and ensures regulatory compliance.
</t>
  </si>
  <si>
    <t>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t>
  </si>
  <si>
    <t>Incident Response Management</t>
  </si>
  <si>
    <t>C22</t>
  </si>
  <si>
    <t>User Policies and Education
To help end users understand how AI systems handle their data, what risks exist, and how they can protect themselves. Clear, accessible policies and education foster trust, reduce misuse, and improve informed consent.</t>
  </si>
  <si>
    <t>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t>
  </si>
  <si>
    <t>User Policies and Education</t>
  </si>
  <si>
    <t xml:space="preserve">Internal Policies and Education
To equip internal staff with the knowledge and practices necessary to securely build, deploy, and manage AI systems. Proactive education reduces human error and improves organizational readiness against evolving threats.
</t>
  </si>
  <si>
    <t>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t>
  </si>
  <si>
    <t>Internal Policies and Education</t>
  </si>
  <si>
    <t xml:space="preserve">Google, Salesforce </t>
  </si>
  <si>
    <t>C24</t>
  </si>
  <si>
    <t>Product Governance
To ensure all AI models and products adhere to required privacy and security standards before deployment. Systematic governance reduces the risk of non-compliance, reputational harm, and security failures in production.</t>
  </si>
  <si>
    <t>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t>
  </si>
  <si>
    <t>Product Governance</t>
  </si>
  <si>
    <t>Risk Governance
To maintain a clear understanding of the residual risks that AI systems pose, allowing for informed decisions and ongoing improvement. A well-maintained AI risk register enables prioritization, accountability, and regulatory compliance.</t>
  </si>
  <si>
    <r>
      <rPr>
        <sz val="12"/>
        <color rgb="FF000000"/>
        <rFont val="Calibri"/>
        <family val="2"/>
        <scheme val="minor"/>
      </rPr>
      <t xml:space="preserve">Develop a governance process to identify, assess, and track AI-related risks.
</t>
    </r>
    <r>
      <rPr>
        <b/>
        <sz val="12"/>
        <color rgb="FF000000"/>
        <rFont val="Calibri"/>
        <family val="2"/>
        <scheme val="minor"/>
      </rPr>
      <t xml:space="preserve">. Maintain an AI-specific risk register.
. Assign risk ownership and define mitigation strategies.
</t>
    </r>
    <r>
      <rPr>
        <sz val="12"/>
        <color rgb="FF000000"/>
        <rFont val="Calibri"/>
        <family val="2"/>
        <scheme val="minor"/>
      </rPr>
      <t>. Monitor risk levels over time and revisit assessments periodically.
. Align risk posture with organizational risk tolerance.</t>
    </r>
  </si>
  <si>
    <t>Risk Governance</t>
  </si>
  <si>
    <t>C26</t>
  </si>
  <si>
    <t>Training Data Management
To ensure legal and ethical use of data during model development, avoid intellectual property violations, and uphold user trust. Using unauthorized data in training or evaluation can lead to compliance breaches, reputational harm, or model takedown risks.</t>
  </si>
  <si>
    <t>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t>
  </si>
  <si>
    <t>Training Data Management</t>
  </si>
  <si>
    <t xml:space="preserve">Dashboard for Monitoring AIOps, SecOpc
To give teams real-time visibility into the operational and security health of AI systems. A central dashboard helps detect issues early, respond faster, and improve both reliability (AIOps) and security (SecOps)
</t>
  </si>
  <si>
    <t>Implement a centralized dashboard that provides real-time visibility into the operational and security status of AI systems. This includes monitoring model behavior (AIOps), detecting anomalies, tracking access logs, and surfacing potential security threats (SecOps).</t>
  </si>
  <si>
    <t>Dashboard for Monitoring AIOps, SecOpc</t>
  </si>
  <si>
    <t>ServiceNow</t>
  </si>
  <si>
    <t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t>
  </si>
  <si>
    <t>Track every action your AI agent takes across the entire workflow like tools used, AI models selected, latency, and token usage for complete visibility and faster debugging.</t>
  </si>
  <si>
    <t>End-to-End Tracing</t>
  </si>
  <si>
    <t>Kore.ai</t>
  </si>
  <si>
    <t>C29</t>
  </si>
  <si>
    <t xml:space="preserve">Agent Monitoring
To ensure ongoing visibility into AI agent operations and system changes, supporting accountability, security, and reliability. Detailed monitoring helps detect issues early, track user actions, and verify that models and settings remain as intended.
</t>
  </si>
  <si>
    <t>Track AI agent activity and system changes with detailed records of system events, user actions, and configuration or model changes. Setting Concrete Metrics.</t>
  </si>
  <si>
    <t>Agent Monitoring</t>
  </si>
  <si>
    <t>C30</t>
  </si>
  <si>
    <t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t>
  </si>
  <si>
    <t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t>
  </si>
  <si>
    <t>Engage Doman Experts and Target Users to Setup Proper Performance and Monitoring Metrics</t>
  </si>
  <si>
    <t>C31</t>
  </si>
  <si>
    <t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t>
  </si>
  <si>
    <t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t>
  </si>
  <si>
    <t>Visual Model Testing</t>
  </si>
  <si>
    <t>Oracle, Salesforce</t>
  </si>
  <si>
    <t>C32</t>
  </si>
  <si>
    <t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t>
  </si>
  <si>
    <t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t>
  </si>
  <si>
    <t>Toxicity Detection</t>
  </si>
  <si>
    <t>Salesforce</t>
  </si>
  <si>
    <t>C33</t>
  </si>
  <si>
    <t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t>
  </si>
  <si>
    <t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t>
  </si>
  <si>
    <t>Create harm-prevention guardrails</t>
  </si>
  <si>
    <t>C34</t>
  </si>
  <si>
    <t xml:space="preserve">Dynamic Grounding
To ensure AI outputs are accurate, timely, and context-aware by linking responses to real-time or user-specific information. This reduces the risk of outdated or irrelevant answers and improves user trust and experience.
</t>
  </si>
  <si>
    <t xml:space="preserve">Integrate APIs and data connectors to fetch up-to-date or user-specific information during response generation.   
. Use retrieval-augmented generation (RAG) pipelines to supplement model outputs with live data. 
. Validate and log sources of grounded information for transparency and traceability.     
. Periodically review and test grounding accuracy.
</t>
  </si>
  <si>
    <t>Dynamic Grounding</t>
  </si>
  <si>
    <t>C35</t>
  </si>
  <si>
    <t xml:space="preserve">Analytics Report
To continuously monitor, evaluate, and improve AI agent performance by tracking key metrics like latency, workflow success, and operational efficiency. Analytics reports help identify issues, drive optimizations, and demonstrate business value.
</t>
  </si>
  <si>
    <t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t>
  </si>
  <si>
    <t>Analytics Report</t>
  </si>
  <si>
    <t>C36</t>
  </si>
  <si>
    <t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t>
  </si>
  <si>
    <t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t>
  </si>
  <si>
    <t>Drift Monitoring &amp; Sandboxing</t>
  </si>
  <si>
    <t>Oracle</t>
  </si>
  <si>
    <t>C37</t>
  </si>
  <si>
    <t xml:space="preserve">Model Drift Alerts
To detect when deployed models become stale, inaccurate, or less reliable over time. Timely alerts enable teams to retrain or update models before errors impact users, reducing risk and maintaining trust and performance.
</t>
  </si>
  <si>
    <t xml:space="preserve"> Set thresholds for acceptable accuracy or error rates. 
. Automatically trigger alerts to relevant teams when drift is detected.  
. Log alert incidents for review and follow-up.
. Continuously monitor model performance using statistical tests and key metrics.
</t>
  </si>
  <si>
    <t>Model Drift Alerts</t>
  </si>
  <si>
    <t>Microsoft</t>
  </si>
  <si>
    <t>C38</t>
  </si>
  <si>
    <t xml:space="preserve">Continuous Incident Response
To ensure that any issues or incidents with live AI models are detected and addressed immediately. This minimizes risk, reduces user impact, and supports system stability and trust.
</t>
  </si>
  <si>
    <t xml:space="preserve">Set up automated alerts for errors, anomalies, or incidents. 
. Establish clear, rapid response and escalation procedures.  
. Review all incidents and update processes based on lessons learned.
</t>
  </si>
  <si>
    <t>Continuous Incident Response</t>
  </si>
  <si>
    <t>C39</t>
  </si>
  <si>
    <t xml:space="preserve">Real-time Anomaly Alerts
To quickly detect and address abnormal or poor model behavior, reducing the risk of errors, security issues, or negative user impact. Real-time alerts help teams respond rapidly to emerging problems and maintain system reliability.
</t>
  </si>
  <si>
    <t xml:space="preserve">Define thresholds for normal behavior and set up real-time alerting for deviations.     
. Log all alerts and responses for ongoing review.      
. Periodically update detection rules based on new risks.
</t>
  </si>
  <si>
    <t>Real-time Anomaly Alerts</t>
  </si>
  <si>
    <t>C40</t>
  </si>
  <si>
    <t xml:space="preserve">Disclose AI-generated content
To promote transparency, build user trust, and comply with regulations by making it clear when content has been created by AI rather than a human.
</t>
  </si>
  <si>
    <t xml:space="preserve">Add visible labels or notices (e.g., “AI-generated”) to chatbot responses, emails, or documents.    
. Implement watermarks or metadata in generated files.       
. Regularly review disclosures for clarity and accuracy.
</t>
  </si>
  <si>
    <t>Disclose AI-generated content</t>
  </si>
  <si>
    <t xml:space="preserve">Model Inventory &amp; Audit Logs
To ensure accountability, traceability, and regulatory compliance by keeping detailed records of all AI models, their purposes, usage, and change history. This supports audits, risk reviews, and responsible management.
</t>
  </si>
  <si>
    <t xml:space="preserve">Maintain an up-to-date inventory of all AI models, including descriptions, owners, use cases, and deployment details.
. Implement comprehensive audit logs for access, changes, and usage. 
. Regularly review logs for compliance and risk.
</t>
  </si>
  <si>
    <t>Model Inventory &amp; Audit Logs</t>
  </si>
  <si>
    <t xml:space="preserve">Transparency Documentation
To ensure stakeholders understand how and why AI models are used, supporting accountability, informed decision-making, and regulatory compliance. Detailed documentation improves trust and helps with audits or reviews.
</t>
  </si>
  <si>
    <t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t>
  </si>
  <si>
    <t>Transparency Documentation</t>
  </si>
  <si>
    <t>C43</t>
  </si>
  <si>
    <t xml:space="preserve">Monitoring Dashboards
To provide real-time visibility into model risks, performance, and operational status. Dashboards help teams quickly detect issues, respond to incidents, and support decision-making and ongoing improvements.
</t>
  </si>
  <si>
    <t xml:space="preserve">Develop and maintain live dashboards tracking key risk and performance metrics.
. Integrate with data pipelines and monitoring tools for up-to-date information.. Set alerts for abnormal trends or thresholds. 
. Regularly review and update dashboard content.
</t>
  </si>
  <si>
    <t>Monitoring Dashboards</t>
  </si>
  <si>
    <t>C44</t>
  </si>
  <si>
    <t xml:space="preserve">Communicate uncertainty
To improve transparency, build user trust, and support responsible decision-making by clearly conveying when AI outputs may be uncertain, incomplete, or require human review.
</t>
  </si>
  <si>
    <r>
      <rPr>
        <sz val="12"/>
        <color rgb="FF080707"/>
        <rFont val="Calibri"/>
        <family val="2"/>
        <scheme val="minor"/>
      </rPr>
      <t>This can be done by </t>
    </r>
    <r>
      <rPr>
        <u/>
        <sz val="12"/>
        <color rgb="FF006DCC"/>
        <rFont val="Calibri"/>
        <family val="2"/>
        <scheme val="minor"/>
      </rPr>
      <t>citing sources</t>
    </r>
    <r>
      <rPr>
        <sz val="12"/>
        <color rgb="FF080707"/>
        <rFont val="Calibri"/>
        <family val="2"/>
        <scheme val="minor"/>
      </rPr>
      <t>, explainability of why the AI gave the responses it did (e.g., </t>
    </r>
    <r>
      <rPr>
        <u/>
        <sz val="12"/>
        <color rgb="FF006DCC"/>
        <rFont val="Calibri"/>
        <family val="2"/>
        <scheme val="minor"/>
      </rPr>
      <t>chain-of-thought prompts</t>
    </r>
    <r>
      <rPr>
        <sz val="12"/>
        <color rgb="FF080707"/>
        <rFont val="Calibri"/>
        <family val="2"/>
        <scheme val="minor"/>
      </rPr>
      <t>), highlighting areas to double-check (e.g., statistics, recommendations, dates), and creating guardrails that prevent some tasks from being fully automated (e.g., launch code into a production environment without a human review).</t>
    </r>
  </si>
  <si>
    <t>Communicate uncertainty</t>
  </si>
  <si>
    <t>C45</t>
  </si>
  <si>
    <t xml:space="preserve">Set boundaries for automation
To prevent unintended harm or errors by ensuring that high-risk actions (such as launching production code) require human review and approval. This reduces operational risks and builds accountability.
</t>
  </si>
  <si>
    <t xml:space="preserve">. Define and document high-risk tasks that must be manually reviewed.
. Implement workflow guardrails to block fully automated execution of sensitive actions. 
. Require sign-off from authorized personnel for critical operations.
. Log all approvals and actions for audit.
</t>
  </si>
  <si>
    <t>Set boundaries for automation</t>
  </si>
  <si>
    <t>C46</t>
  </si>
  <si>
    <t xml:space="preserve">Pre-deployment Responsible AI Reviews 
To identify and address risks, vulnerabilities, and potential misuse before AI systems are launched, improving safety, reliability, and public trust.
</t>
  </si>
  <si>
    <t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t>
  </si>
  <si>
    <t xml:space="preserve">Pre-deployment Responsible AI Reviews </t>
  </si>
  <si>
    <t>C47</t>
  </si>
  <si>
    <t xml:space="preserve">Sensitive Use Governance
To ensure responsible and compliant use of AI in sensitive or regulated domains (e.g., health, finance, critical infrastructure) by providing extra oversight, reducing risk, and meeting regulatory requirements.
</t>
  </si>
  <si>
    <t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t>
  </si>
  <si>
    <t>Sensitive Use Governance</t>
  </si>
  <si>
    <t>C48</t>
  </si>
  <si>
    <t xml:space="preserve">Responsible AI Standards &amp; AI Impact Assessments
To ensure AI systems are developed and deployed responsibly by systematically identifying and mitigating risks related to data use, ethics, privacy, societal impact, and compliance.
</t>
  </si>
  <si>
    <t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t>
  </si>
  <si>
    <t>Responsible AI Standards &amp; AI Impact Assessments</t>
  </si>
  <si>
    <t>C49</t>
  </si>
  <si>
    <t xml:space="preserve">Regulatory Alignment
To ensure AI systems comply with global and industry-specific laws, making them ready for audits and regulatory checks, reducing legal and operational risk.
</t>
  </si>
  <si>
    <t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t>
  </si>
  <si>
    <t>Regulatory Alignment</t>
  </si>
  <si>
    <t>C50</t>
  </si>
  <si>
    <t xml:space="preserve">AI Governance Board
To ensure expert oversight, strategic direction, and responsible use of AI systems across the organization. Governance boards help manage risks, set policies, and provide accountability for AI deployment and operations.
</t>
  </si>
  <si>
    <t xml:space="preserve">Establish a cross-functional board of AI, ethics, legal, compliance, and business experts.. Define and regularly update AI usage policies and standards.. Review significant AI projects and high-risk use cases.. Provide guidance and final approval for key decisions.
</t>
  </si>
  <si>
    <t>AI Governance Board</t>
  </si>
  <si>
    <t>C51</t>
  </si>
  <si>
    <t xml:space="preserve">AI Ethics Training
To ensure all staff and users understand responsible and ethical AI use, reducing the risk of misuse, non-compliance, and harm. Ethics training fosters a culture of accountability, awareness, and trust.
</t>
  </si>
  <si>
    <t xml:space="preserve">Provide mandatory AI ethics training for all staff, users, and relevant stakeholders.. Include topics such as fairness, transparency, privacy, bias, and responsible AI practices.. Update training materials regularly as guidelines and technologies evolve.. Track participation and completion.
</t>
  </si>
  <si>
    <t>AI Ethics Training</t>
  </si>
  <si>
    <t>C52</t>
  </si>
  <si>
    <t xml:space="preserve">Zero Data Retention
To prevent any user data from being stored after each interaction, which eliminates the risk of accidental leaks, misuse, or regulatory violations. By not retaining any personal or sensitive data, the system maximizes user privacy, reduces compliance obligations, and builds user trust.
</t>
  </si>
  <si>
    <t xml:space="preserve">Process user requests only in memory; do not write queries or outputs to any disk, database, or persistent log.. Disable all logging of user data.. Automatically purge any temporary or cached data as soon as processing is complete.. Regularly audit infrastructure to confirm zero retention.. Clearly disclose zero-retention in privacy documentation and user terms. </t>
  </si>
  <si>
    <t>Zero Data Retention</t>
  </si>
  <si>
    <t>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t>
  </si>
  <si>
    <t>.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t>
  </si>
  <si>
    <t>Data Source Governance</t>
  </si>
  <si>
    <t>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t>
  </si>
  <si>
    <t>.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t>
  </si>
  <si>
    <t xml:space="preserve">Data Purpose Limitation and Consent Enforcement </t>
  </si>
  <si>
    <t>Bias &amp; Fairness Testing
To ensure that AI systems do not produce discriminatory or systematically unfair outcomes across different user groups, which could lead to harm, regulatory non-compliance, and erosion of public trust.</t>
  </si>
  <si>
    <t>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t>
  </si>
  <si>
    <t>Bias &amp; Fairness Testing</t>
  </si>
  <si>
    <t>Provide Feedback and Contestability Channel
To ensure users and affected stakeholders have accessible channels to question, appeal, or challenge AI system outputs or decisions.  This promotes transparency, trust, and the ability to correct harmful or erroneous outcomes.</t>
  </si>
  <si>
    <t>.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t>
  </si>
  <si>
    <t>Provide Feedback and Contestability Channel</t>
  </si>
  <si>
    <t>C57</t>
  </si>
  <si>
    <t>Implement Fail-Safe and Reversibility Mechanisms
To ensure that AI systems can be paused, halted, or rolled back when they exhibit harmful, unsafe, or unexpected behavior. This protects users, prevents further damage, and gives organizations time to respond and remediate.</t>
  </si>
  <si>
    <t>.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t>
  </si>
  <si>
    <t>Implement Fail-Safe and Reversibility Mechanisms</t>
  </si>
  <si>
    <t>C58</t>
  </si>
  <si>
    <t>Sustainability Testing and Monitoring
To ensure AI systems remain stable, efficient, and sustainable over time—technically, financially, and environmentally—through intentional planning, monitoring, and resource management.</t>
  </si>
  <si>
    <t>.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t>
  </si>
  <si>
    <t>Sustainability Testing and Monitoring</t>
  </si>
  <si>
    <t>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t>
  </si>
  <si>
    <t>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t>
  </si>
  <si>
    <t>AI System Design Documentation</t>
  </si>
  <si>
    <t>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t>
  </si>
  <si>
    <t>.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t>
  </si>
  <si>
    <t>Internal Dependency Isolation and Change Control</t>
  </si>
  <si>
    <t>C61</t>
  </si>
  <si>
    <t>Integration Roles for Interface SLAs
To ensure clear operational responsibility and reduce risks of failure or delays due to unclear boundaries. Well-defined integration roles and interface SLAs improve resilience, accountability, and coordinated incident response.</t>
  </si>
  <si>
    <t>. Define system interface responsibilities in design documentation.
.  Include specific SLAs (e.g., data format, timing, ownership) in vendor or inter-system contracts.
. Assign named roles for boundary interactions and ensure regular review.</t>
  </si>
  <si>
    <t>Integration Roles for Interface SLAs</t>
  </si>
  <si>
    <t>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t>
  </si>
  <si>
    <t>.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t>
  </si>
  <si>
    <t>Vetting, Approval &amp; Governance for Dynamic Tool Integrations</t>
  </si>
  <si>
    <t>Inclusive Co-Design with Diversity Stakeholders
To ensure AI systems address fairness, accessibility, and harm risks by embedding input from underrepresented or affected groups. Early engagement reduces blind spots and improves trust.</t>
  </si>
  <si>
    <t>· Consult with diversity groups (e.g., cultural, disability, gender-based) during early design phases. 
· Document how feedback informed design trade-offs. 
. Include community impact review in AI governance checklist.</t>
  </si>
  <si>
    <t>Inclusive Co-Design with Diversity Stakeholders</t>
  </si>
  <si>
    <t>C64</t>
  </si>
  <si>
    <t>Critical Decision Approval Gates
To prevent harm or liability from unvalidated or unchecked critical actions. This ensures high-impact AI decisions—those with legal, safety, or irreversible consequences—are subject to human oversight, reducing the risk of unintended outcomes.</t>
  </si>
  <si>
    <t>.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t>
  </si>
  <si>
    <t>Critical Decision Approval Gates</t>
  </si>
  <si>
    <t>Alignment Testing
To reduce the risk of AI systems behaving in ways that contradict their intended purpose. Misalignment between the system’s learned behavior and real-world expectations can lead to harmful, biased, or ineffective outcomes.</t>
  </si>
  <si>
    <t>.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t>
  </si>
  <si>
    <t>Alignment Testing</t>
  </si>
  <si>
    <t>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t>
  </si>
  <si>
    <t>.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t>
  </si>
  <si>
    <t>Vendor Resilience and Contingency Planning</t>
  </si>
  <si>
    <t>C67</t>
  </si>
  <si>
    <t>Implement Human Oversight for High-Risk Scenarios
AI systems operating without human oversight can make critical decisions or propagate harmful errors without intervention. Overreliance on automated corrections or monitoring may lead to unmitigated harm, compliance failures, or loss of accountability.
By implementing explicit human oversight, especially in high-risk or impactful decisions, organizations ensure accountability, context-aware judgment, and corrective capability, enhancing system safety, trust, and alignment with legal and ethical expectations.</t>
  </si>
  <si>
    <t>. Define clear criteria for when human review is mandatory (e.g. critical decisions, flagged anomalies, edge cases).
. Embed human-in-the-loop checkpoints at key decision stages or escalation thresholds.
. Assign oversight responsibilities with documented roles, processes, and escalation procedures.
. Enable human override capabilities (pause, rollback, correct) in high-risk actions.
. Log and audit human review activities for traceability and improvement.</t>
  </si>
  <si>
    <t>Implement Human Oversight for High-Risk Scenarios</t>
  </si>
  <si>
    <t>Backup and Disaster Recovery Plan Implementation
To ensure business continuity and minimize data loss in the event of system failures, cyberattacks, or natural disasters. Without robust backup and recovery strategies, critical data and AI system functionality may be permanently lost or significantly delayed in restoration, leading to operational disruptions, financial losses, and regulatory breaches.</t>
  </si>
  <si>
    <t>. Schedule automated backups of models, data, and configurations to secure, redundant storage.
. Use versioned backups to support rollback and prevent propagation of corruption.
. Regularly test recovery procedures to ensure integrity and meet recovery time objectives.
. Maintain a documented disaster recovery plan with clear roles and escalation steps.
. Include backup and recovery tests in operational drills or audits.</t>
  </si>
  <si>
    <t>Backup and Disaster Recovery Plan Implementation</t>
  </si>
  <si>
    <t>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t>
  </si>
  <si>
    <t>.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t>
  </si>
  <si>
    <t>Vendor Data Safeguards and Transparency</t>
  </si>
  <si>
    <t>Vendor and Cloud Deployment Documentation
Missing or inconsistent deployment documentation across internal and vendor-managed systems hinders auditability, maintenance, and coordinated response. Full architecture and update visibility is necessary for secure and resilient operations.</t>
  </si>
  <si>
    <t>.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t>
  </si>
  <si>
    <t>Vendor and Cloud Deployment Documentation</t>
  </si>
  <si>
    <t>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t>
  </si>
  <si>
    <t>.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t>
  </si>
  <si>
    <t>Vendor Contractual and Exit Controls</t>
  </si>
  <si>
    <t>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t>
  </si>
  <si>
    <t>.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t>
  </si>
  <si>
    <t>Vendor Monitoring and Security Alignment</t>
  </si>
  <si>
    <t>C73</t>
  </si>
  <si>
    <t>Vendor-Supported Failover and Reversal Protocols
Vendor-managed autonomous systems or decision agents must provide documented and tested procedures for rolling back, halting, or overriding decisions in real-time. Without vendor-supported mechanisms, SMEs may lack the technical ability to correct or contain adverse outcomes, undermining operational control and resilience.</t>
  </si>
  <si>
    <t>. Require vendors to implement and document real-time rollback or stop procedures.
. Include failover paths, rollback APIs, and manual override hooks in vendor contract SLAs.
. Test vendor rollback features as part of operational drills.
. Define escalation and rollback responsibility between vendor and internal operators.
. Maintain logs and traceability for all autonomous decision pathways.</t>
  </si>
  <si>
    <t>Vendor-Supported Failover and Reversal Protocols</t>
  </si>
  <si>
    <t>AI-Specific Contract Review and Controls
If SaaS contracts do not explicitly address AI-specific risks—such as model changes, data ownership, audit rights, or limitations on AI use—organizations may face unexpected compliance failures, IP loss, and insufficient oversight. Regular review and negotiation of these terms in contracts ensures legal clarity, maintains control over critical AI assets, and aligns vendor operations with regulatory and ethical requirements. This reduces the risk of regulatory penalties, protects proprietary and user data, and improves accountability in vendor relationships.</t>
  </si>
  <si>
    <t>. Require legal and procurement review of all SaaS contracts for clauses covering model updates, retraining, and sunset/transition plans.
. Ensure data ownership, usage rights, and permitted data sharing practices are clearly defined.
. Mandate audit rights for AI model performance, training data, and update records.
. Include clauses requiring notification and approval of significant AI model changes. 
. Specify roles, responsibilities, and limits for both vendor and customer regarding AI outputs and actions.
. Reference internal AI policy, risk, and compliance frameworks in contract appendices. 
. Review contract templates annually as laws, standards, or internal policies evolve.</t>
  </si>
  <si>
    <t>AI-Specific Contract Review and Controls</t>
  </si>
  <si>
    <t>Local Validation of Vendor Model Reliability and Fairness
Relying solely on vendor-provided performance data can mask failures or biases that only emerge in your organization’s real-world environment. Independent validation with local or representative datasets is essential to uncover potential unfairness or poor reliability, ensuring that the model meets organizational standards, regulatory requirements, and user expectations. This reduces the risk of discrimination, compliance breaches, or operational failures after deployment.</t>
  </si>
  <si>
    <t>. Require that all vendor models undergo independent evaluation using your organization’s own or contextually relevant datasets before approval.
. Test for both general reliability (accuracy, performance) and fairness (bias, disparate impact) across relevant user groups.
. Document all test procedures, outcomes, and mitigation plans for any issues identified.
. Involve both technical and data governance teams in review and approval.
. Make independent validation a prerequisite for contract finalization and deployment.</t>
  </si>
  <si>
    <t>Local Validation of Vendor Model Reliability and Fairness</t>
  </si>
  <si>
    <t>Establish Governance Checkpoints at Lifecycle Stages
To ensure clear oversight is established before key phases of AI system development. Early checkpoints help prevent uncontrolled changes, ensure alignment with intended purpose, and reduce risks of misalignment, drift, or undocumented decisions.</t>
  </si>
  <si>
    <t>. Define mandatory governance gates at key lifecycle phases (e.g., design, pre-deployment)
. Require cross-functional approval (e.g., legal, data governance, ethics) at each checkpoint
. Log checkpoint outcomes with rationale and responsible reviewers
. Link checkpoints to risk assessment and approval workflows
. Prevent development from progressing without checkpoint clearance</t>
  </si>
  <si>
    <t>Establish Governance Checkpoints at Lifecycle Stages</t>
  </si>
  <si>
    <t>Require Risk and Compliance Sign-Off Before Go-Live
To ensure privacy, legal, cyber, and governance SMEs assess and approve the AI system before production deployment. Prevents premature go-live that could lead to compliance failures or user harm.</t>
  </si>
  <si>
    <t>. Define go-live checklist involving all relevant SMEs
. Require documented sign-offs across privacy, legal, and cyber domains
. Link go-live approval to completion of Responsible AI reviews
. Maintain signed deployment approvals for audit</t>
  </si>
  <si>
    <t>Require Risk and Compliance Sign-Off Before Go-Live</t>
  </si>
  <si>
    <t>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t>
  </si>
  <si>
    <t>.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t>
  </si>
  <si>
    <t>Bias Detection and Ongoing Fairness Monitoring</t>
  </si>
  <si>
    <t>AIAF</t>
  </si>
  <si>
    <t>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t>
  </si>
  <si>
    <t>.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t>
  </si>
  <si>
    <t>Wellbeing Impact Assessment and Mitigation</t>
  </si>
  <si>
    <t>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t>
  </si>
  <si>
    <t>.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t>
  </si>
  <si>
    <t>Human Rights and Values Safeguard</t>
  </si>
  <si>
    <t>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t>
  </si>
  <si>
    <t>.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t>
  </si>
  <si>
    <t>Privacy and Security Safeguards</t>
  </si>
  <si>
    <t>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t>
  </si>
  <si>
    <t>.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t>
  </si>
  <si>
    <t>Reliability and Safety Assurance</t>
  </si>
  <si>
    <t>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t>
  </si>
  <si>
    <t>.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t>
  </si>
  <si>
    <t>Accessible Contestability Mechanism
Without accessible contestability, those impacted by decisions may be unable to seek review or redress, leaving harms unaddressed and undermining accountability. Clear, fair, and timely processes allow issues to be raised and resolved effectively.</t>
  </si>
  <si>
    <t>.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t>
  </si>
  <si>
    <t>Accessible Contestability Mechanism</t>
  </si>
  <si>
    <t>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t>
  </si>
  <si>
    <t>.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t>
  </si>
  <si>
    <t>Defined Roles and Accountability Mechanisms</t>
  </si>
  <si>
    <t>G01</t>
  </si>
  <si>
    <t>Complete AIAF Assessment
. Ensure all system context questions answered.
. Confirm intrinsic risk score calculated.
. Verify any mandatory requirements surfaced.</t>
  </si>
  <si>
    <t>Assemble Core Documents
. AIAF Assessment Record (full output).
. Risk summary: all surfaced risks, including critical/irreversible harms.
. Treatment mapping: list of treatments identified and actions taken.
. Mandatory requirement evidence: PIAs, HRIAs, procurement/legal reviews.</t>
  </si>
  <si>
    <t>AI Review Committee</t>
  </si>
  <si>
    <t>TT:MANDATORY</t>
  </si>
  <si>
    <t>G02</t>
  </si>
  <si>
    <t>Prepare Agency Position Statement
. Whether risks are manageable internally or require central oversight.
. Any contested areas (e.g. legal uncertainty, administrative decisions).</t>
  </si>
  <si>
    <t>Package for AIRC
. Submit via AI Secretariat (AIsecretariat@customerservice.nsw.gov.au).
. Include assessment record, risk/treatment summary, evidence attachments, position statement.</t>
  </si>
  <si>
    <t>Scope physical edge device capabilities to permitted actions only. · Define allowed movements, speed, zones, and task types. · Block access to unapproved operational modes.</t>
  </si>
  <si>
    <t>Document system capability boundaries and authorisation restrictions.</t>
  </si>
  <si>
    <t>Capability Boundaries Defined</t>
  </si>
  <si>
    <t>Implement physical override and fail-safe controls. · Include local/manual shutdown switch. · Set safe default action on signal loss or fault.</t>
  </si>
  <si>
    <t>Include device shutdown protocol and fail-safe testing results.</t>
  </si>
  <si>
    <t>Physical Override &amp; Fail-safe</t>
  </si>
  <si>
    <t>Test actuation logic against edge cases and adversarial inputs. · Simulate obstruction, malfunction, and signal spoofing. · Validate response under constraint.</t>
  </si>
  <si>
    <t>Attach actuation test logs and validation summary.</t>
  </si>
  <si>
    <t>Actuation Edge Testing</t>
  </si>
  <si>
    <t>Conduct deployment risk assessment for physical environment. · Assess contact with public, infrastructure proximity, legal boundaries.</t>
  </si>
  <si>
    <t>Include physical site risk map and deployment clearance checklist.</t>
  </si>
  <si>
    <t>Deployment Risk Assessment</t>
  </si>
  <si>
    <t>Set up real-time monitoring of autonomous physical actions. · Log actuation and alert for unsafe behaviour or drift. · Integrate telemetry with response workflows.</t>
  </si>
  <si>
    <t>Provide sample actuation logs and monitoring architecture.</t>
  </si>
  <si>
    <t>Real-time Actuation Monitoring</t>
  </si>
  <si>
    <t>Review and investigate any safety incidents or complaints. · Log incident type, root cause, and mitigation steps. · Update system logic or operating limits.</t>
  </si>
  <si>
    <t>Include incident review reports and remedial actions taken.</t>
  </si>
  <si>
    <t>Safety Incident Review</t>
  </si>
  <si>
    <t>Fully disable actuation capability during decommissioning. · Confirm software autonomy removed. · Physically isolate motors or controls if needed.</t>
  </si>
  <si>
    <t>Provide deactivation protocol and verification checklist.</t>
  </si>
  <si>
    <t>Actuation Deactivation Protocol</t>
  </si>
  <si>
    <t>Set limits on self-directed goal pursuit. · Require human authorisation for goal changes. · Use constraints to bound system objectives.</t>
  </si>
  <si>
    <t>Document goal-setting rules and enforcement logic.</t>
  </si>
  <si>
    <t>Goal Change Controls</t>
  </si>
  <si>
    <t>Embed persistent goal alignment mechanisms. · Validate alignment at each firmware update or training cycle.</t>
  </si>
  <si>
    <t>Provide summary of alignment checks and fallback policy.</t>
  </si>
  <si>
    <t>Goal Alignment Checks</t>
  </si>
  <si>
    <t>Secure memory and training inputs from tampering. · Use integrity checks, sandboxing, or signature validation.</t>
  </si>
  <si>
    <t>Provide memory access model and training data pipeline controls.</t>
  </si>
  <si>
    <t>Secure Training Inputs</t>
  </si>
  <si>
    <t>Verify human override functions reliably across system states. · Test under error, attack, or mission-critical conditions.</t>
  </si>
  <si>
    <t>Include override test results and escalation plan.</t>
  </si>
  <si>
    <t>Override Reliability Testing</t>
  </si>
  <si>
    <t>Apply governance to multi-agent coordination. · Log and control communications. · Prevent emergence of uncontrolled swarm behaviours.</t>
  </si>
  <si>
    <t>Include coordination rules, failure response plans.</t>
  </si>
  <si>
    <t>Multi-Agent Governance</t>
  </si>
  <si>
    <t>Alert on boundary violations or autonomy drift. · Monitor for command deviations or unsanctioned patterns.</t>
  </si>
  <si>
    <t>Include alert criteria and sample log review.</t>
  </si>
  <si>
    <t>Autonomy Drift Alerts</t>
  </si>
  <si>
    <t>Ensure post-retirement systems cannot reactivate. · Wipe firmware, disconnect power/control paths. · Confirm disposal integrity.</t>
  </si>
  <si>
    <t>Provide signed decommissioning declaration and hardware audit.</t>
  </si>
  <si>
    <t>Decommissioning Safeguards</t>
  </si>
  <si>
    <t>C112</t>
  </si>
  <si>
    <t>Without clear understanding of how information moves through a system, privacy risks remain hidden. Mapping flows exposes risks in collection, storage, sharing, and retention, forming the evidence base for a PIA.</t>
  </si>
  <si>
    <t>Document types of data collected, their sources, how they’re stored, who accesses them, where they’re shared, retention periods, and transformations. Use diagrams or tables.</t>
  </si>
  <si>
    <t>Map and document information flows</t>
  </si>
  <si>
    <t>OAIC PIA Guide Step 5; PPIP Act IPPs 1–5; HRIP Act HPP 1–4; IPC PIA Guide</t>
  </si>
  <si>
    <t>C113</t>
  </si>
  <si>
    <t>Collecting too much personal information increases risk of misuse, breach, and loss of trust. Limiting collection reduces exposure and demonstrates compliance with data minimisation principles.</t>
  </si>
  <si>
    <t>Only collect information directly relevant and necessary for the stated purpose. Avoid “just in case” collection.</t>
  </si>
  <si>
    <t>Limit collection to minimum necessary</t>
  </si>
  <si>
    <t>PPIP Act IPP 1–4; HRIP HPP 1–4</t>
  </si>
  <si>
    <t>C114</t>
  </si>
  <si>
    <t>Individuals cannot exercise their rights or trust an agency if they don’t know what data is being collected and why. Transparency reduces perceptions of secrecy and misuse.</t>
  </si>
  <si>
    <t>Publish or present notices explaining what is collected, why, how it will be used, who it is shared with, and how long it is kept.</t>
  </si>
  <si>
    <t>Provide a clear, accessible privacy notice</t>
  </si>
  <si>
    <t>PPIP Act IPPs 2–3; HRIP Act HPP 4</t>
  </si>
  <si>
    <t>C115</t>
  </si>
  <si>
    <t>Consent gives individuals control over their personal information. Collecting or using data without valid consent undermines autonomy and can breach privacy law.</t>
  </si>
  <si>
    <t>Gain consent before collecting, using, or sharing information where required. Provide opt-out options and allow withdrawal of consent.</t>
  </si>
  <si>
    <t>Obtain informed consent</t>
  </si>
  <si>
    <t>PPIP Act IPP 10–11; HRIP HPP 10</t>
  </si>
  <si>
    <t>C116</t>
  </si>
  <si>
    <t>Unauthorised access is a common cause of breaches. Limiting access to only those who need it reduces insider threats and accidental misuse.</t>
  </si>
  <si>
    <t>Use role-based permissions, multi-factor authentication, and review access rights regularly.</t>
  </si>
  <si>
    <t>Apply strict access controls</t>
  </si>
  <si>
    <t>PPIP Act IPP 5, 12; NSW Cyber Security Policy</t>
  </si>
  <si>
    <t>C117</t>
  </si>
  <si>
    <t>Encryption prevents unauthorised parties from reading sensitive data if systems are compromised. It is a key safeguard against large-scale breaches.</t>
  </si>
  <si>
    <t>Apply strong encryption standards for data at rest and in transit. Regularly update cryptographic methods.</t>
  </si>
  <si>
    <t>Encrypt personal information</t>
  </si>
  <si>
    <t>PPIP Act s.12; Cyber Security Policy</t>
  </si>
  <si>
    <t>C118</t>
  </si>
  <si>
    <t>Vendors handling PI on behalf of agencies may be the weakest link. Without proper vetting, data could be mishandled, exposing agencies to legal and reputational harm.</t>
  </si>
  <si>
    <t>Review vendor privacy and security practices before engagement. Request assurance evidence.</t>
  </si>
  <si>
    <t>Conduct vendor due diligence</t>
  </si>
  <si>
    <t>PPIP Act s.19; NSW Cyber Security Policy</t>
  </si>
  <si>
    <t>C119</t>
  </si>
  <si>
    <t>Contracts must make privacy and security enforceable. Without clear terms, agencies lack leverage if vendors mishandle PI.</t>
  </si>
  <si>
    <t>Include terms covering use, disclosure limits, security obligations, breach reporting, and audit rights.</t>
  </si>
  <si>
    <t>Insert mandatory privacy clauses in vendor contracts</t>
  </si>
  <si>
    <t>PPIP Act s.19; State Records Act; Cyber Security Policy</t>
  </si>
  <si>
    <t>C120</t>
  </si>
  <si>
    <t>Data often lingers after contracts end, creating unmanaged risks. Agencies remain responsible for retention and disposal under the law.</t>
  </si>
  <si>
    <t>Require vendors to return or certify secure destruction of PI when contracts end, aligned to disposal schedules.</t>
  </si>
  <si>
    <t>Require vendor destruction/return on exit</t>
  </si>
  <si>
    <t>State Records Act 1998 (NSW)</t>
  </si>
  <si>
    <t>C121</t>
  </si>
  <si>
    <t>Sending PI overseas exposes it to different laws and risks. Tracking disclosures enables oversight, accountability, and compliance checks.</t>
  </si>
  <si>
    <t>Keep a register of overseas transfers and conduct impact assessments before sending data abroad.</t>
  </si>
  <si>
    <t>Maintain register of overseas disclosures</t>
  </si>
  <si>
    <t>PPIP Act s.19(2); IPC guidance</t>
  </si>
  <si>
    <t>C122</t>
  </si>
  <si>
    <t>Once PI leaves NSW, only contract law may protect it. Without strong terms, individuals lose their privacy protections.</t>
  </si>
  <si>
    <t>Insert enforceable clauses requiring overseas recipients to meet equivalent NSW privacy standards.</t>
  </si>
  <si>
    <t>Ensure contracts for overseas disclosure include protections</t>
  </si>
  <si>
    <t>PPIP Act s.19; OAIC cross-border guidance</t>
  </si>
  <si>
    <t>C123</t>
  </si>
  <si>
    <t>Sharing PI across agencies without clear terms creates ambiguity and risk of misuse. Agreements define authority, purpose, and safeguards.</t>
  </si>
  <si>
    <t>Formalise sharing through DSAs or MOUs specifying purpose, scope, retention, and safeguards.</t>
  </si>
  <si>
    <t>Establish Data Sharing Agreements (DSAs/MOUs)</t>
  </si>
  <si>
    <t>PPIP Act s.19; Data Sharing (Government Sector) Act 2015</t>
  </si>
  <si>
    <t>C124</t>
  </si>
  <si>
    <t>De-identified data can often be re-identified when linked with other datasets. Assessments help identify and mitigate this risk.</t>
  </si>
  <si>
    <t>Test datasets before release to confirm residual re-ID risk is low. Document methods and outcomes.</t>
  </si>
  <si>
    <t>Conduct re-identification risk assessment</t>
  </si>
  <si>
    <t>PPIP Act IPP 11; IPC de-identification guidance</t>
  </si>
  <si>
    <t>C125</t>
  </si>
  <si>
    <t>Reducing identifiability protects privacy even if data is leaked or misused. PETs add an additional safeguard layer.</t>
  </si>
  <si>
    <t>Use masking, aggregation, or advanced PETs (like differential privacy) before sharing or training AI models.</t>
  </si>
  <si>
    <t>Apply de-identification or PETs</t>
  </si>
  <si>
    <t>PPIP Act IPPs 10–11; HRIP HPP 10</t>
  </si>
  <si>
    <t>C126</t>
  </si>
  <si>
    <t>Keeping PI longer than necessary increases risk of breaches and breaches statutory obligations. Disposal prevents accumulation of unnecessary data.</t>
  </si>
  <si>
    <t>Follow authorised retention schedules and securely dispose of PI when no longer required.</t>
  </si>
  <si>
    <t>Implement retention and disposal schedule</t>
  </si>
  <si>
    <t>State Records Act 1998; PPIP Act IPP 5</t>
  </si>
  <si>
    <t>C127</t>
  </si>
  <si>
    <t>Even strong safeguards can fail. A tested response plan reduces harm, ensures compliance with reporting duties, and maintains trust.</t>
  </si>
  <si>
    <t>Create, maintain, and regularly test a breach detection, response, and notification plan.</t>
  </si>
  <si>
    <t>Develop breach response plan</t>
  </si>
  <si>
    <t>PPIP Act IPP 12; OAIC NDB scheme guidance</t>
  </si>
  <si>
    <t>C128</t>
  </si>
  <si>
    <t>Children and vulnerable people have reduced capacity to protect their privacy. Agencies have heightened duties to protect them from harm.</t>
  </si>
  <si>
    <t>Use age-appropriate notices, guardian consent processes, and accessible communication.</t>
  </si>
  <si>
    <t>Child/vulnerable consent mechanisms</t>
  </si>
  <si>
    <t>PPIP Act IPP 1–4; IPC child privacy guidance</t>
  </si>
  <si>
    <t>C129</t>
  </si>
  <si>
    <t>Automated decisions can unfairly impact individuals if unchecked. Contestability ensures human oversight and fairness.</t>
  </si>
  <si>
    <t>Provide human review, appeals, or complaint channels for those affected by automated or profiled decisions.</t>
  </si>
  <si>
    <t>Provide contestability for ADM</t>
  </si>
  <si>
    <t>Ombudsman ADM Guide; PPIP Act IPP 9</t>
  </si>
  <si>
    <t>C130</t>
  </si>
  <si>
    <t>Without records of who accessed data and when, breaches go unnoticed and accountability fails. Logs enable investigation and deterrence.</t>
  </si>
  <si>
    <t>Keep audit logs of access and monitor for anomalies or unauthorised use.</t>
  </si>
  <si>
    <t>Maintain audit trails and logs</t>
  </si>
  <si>
    <t>C131</t>
  </si>
  <si>
    <t>Staff mistakes are the leading cause of privacy breaches. Training builds awareness and ensures obligations are met.</t>
  </si>
  <si>
    <t>Provide regular training on privacy law, obligations, and breach response procedures.</t>
  </si>
  <si>
    <t>Provide staff training</t>
  </si>
  <si>
    <t>PPIP Act IPP 5; HRIP Act HPP 5</t>
  </si>
  <si>
    <t>Documenting privacy risks and controls builds accountability and ensures decisions are transparent and reviewable.</t>
  </si>
  <si>
    <t>Create a PIA report aligned with ISO 29134, recording risks, mitigations, and review triggers.</t>
  </si>
  <si>
    <t>Generate and file PIA report</t>
  </si>
  <si>
    <t>IPC PIA Guide; OAIC Guide; ISO/IEC 29134</t>
  </si>
  <si>
    <t>Category</t>
  </si>
  <si>
    <t>ResponseDescription</t>
  </si>
  <si>
    <t>Value</t>
  </si>
  <si>
    <t>Key stages in the AI system development and lifecycle.</t>
  </si>
  <si>
    <t>The concept phase defines the initial intent, purpose, and scope of the AI system, including identifying users, problems, and high-level risks.</t>
  </si>
  <si>
    <t>The design phase involves selecting models, data sources, and architecture to meet system goals while addressing ethical, legal, and operational requirements.</t>
  </si>
  <si>
    <t>The development phase covers building, training, and validating the AI system, including data preparation, model coding, and performance testing.</t>
  </si>
  <si>
    <t>The deployment phase involves releasing the AI system into production or operational environments, with appropriate safeguards and documentation.</t>
  </si>
  <si>
    <t>The operational phase refers to the live, ongoing use of the AI system where it performs its intended functions and interacts with real users or environments.</t>
  </si>
  <si>
    <t>The review phase focuses on evaluating system performance, fairness, compliance, and risks, often triggering improvements, retraining, or decommissioning.</t>
  </si>
  <si>
    <t>The retirement phase includes decommissioning the AI system, archiving data, terminating services, and ensuring obligations around records, handover, and accountability are met.</t>
  </si>
  <si>
    <t>Types and configurations of AI system delivery and architecture.</t>
  </si>
  <si>
    <t>A Software-as-a-Service AI tool provided by a third party, typically accessed via the cloud with limited customisation options.</t>
  </si>
  <si>
    <t>A pre-built, commercially available AI product used without modification or custom development.</t>
  </si>
  <si>
    <t>An AI system built and maintained entirely within the agency or department using in-house resources.</t>
  </si>
  <si>
    <t>A customised AI solution developed by an external vendor to meet specific agency requirements.</t>
  </si>
  <si>
    <t>An AI module that is integrated within a larger system or product, not functioning as a standalone application.</t>
  </si>
  <si>
    <t>A system composed of multiple interoperating AI models or services, often with shared data flows or orchestration layers.</t>
  </si>
  <si>
    <t>An AI system using generative models to produce content such as text, images, code, or synthetic data.</t>
  </si>
  <si>
    <t>An AI system used primarily for academic, exploratory, or proof-of-concept purposes without intent for operational deployment.</t>
  </si>
  <si>
    <t>An AI system based on open-source tools or models that are hosted, adapted, or extended internally by the agency.</t>
  </si>
  <si>
    <t>An AI system built using low-code or no-code platforms that simplify development through graphical interfaces or prebuilt components.</t>
  </si>
  <si>
    <t>An AI system capable of initiating tasks or making decisions independently, often operating with minimal human intervention.</t>
  </si>
  <si>
    <t>Intended functions, applications, or deployment contexts of the AI system.</t>
  </si>
  <si>
    <t>AI used to support internal operations such as HR, finance, IT services, or compliance workflows within a government agency.</t>
  </si>
  <si>
    <t>AI that interacts directly with the public or service users, such as chatbots, virtual assistants, or decision portals.</t>
  </si>
  <si>
    <t>AI used to inform or assist human decision-making through predictions, risk scoring, or policy analysis.</t>
  </si>
  <si>
    <t>The AI replaces manual steps with automated ones  such as classifying documents, flagging issues, or performing routine tasks in a workflow.</t>
  </si>
  <si>
    <t>AI that replaces or automates specific tasks, processes, or workflows previously performed by humans.</t>
  </si>
  <si>
    <t>AI that creates new content—such as text, images, code, or data—based on user inputs or learned patterns.</t>
  </si>
  <si>
    <t>AI that enhances human capability, such as tools for writing, analysis, translation, or decision review.</t>
  </si>
  <si>
    <t>AI that operates with exploratory autonomy, initiating actions or generating insights beyond fixed tasks or predefined outputs.</t>
  </si>
  <si>
    <t>Types, sources, or practices around data in the AI system lifecycle.</t>
  </si>
  <si>
    <t>Personal or sensitive data includes information that can identify an individual or relates to health, ethnicity, beliefs, biometrics, or other protected attributes.</t>
  </si>
  <si>
    <t>Internal structured data refers to well-organised datasets from within the agency, such as databases, records, or logs not intended for external use.</t>
  </si>
  <si>
    <t>IoT sensor data includes real-time or periodic inputs from physical devices, such as cameras, meters, or environmental sensors, often used for automation or monitoring.</t>
  </si>
  <si>
    <t>Synthetic data is artificially generated to mimic real data without using actual individuals’ information, often for testing, training, or privacy protection.</t>
  </si>
  <si>
    <t>Deidentified data has had personal identifiers removed or masked to reduce re-identification risk, though some residual risk may remain.</t>
  </si>
  <si>
    <t>Public data is freely available and not restricted by privacy, security, or licensing constraints—such as open government datasets.</t>
  </si>
  <si>
    <t>Broad access data is accessible to multiple teams, systems, or external partners, increasing risks of misuse, exposure, or integrity compromise.</t>
  </si>
  <si>
    <t>Hosting models, infrastructure environments, or deployment pathways for the AI system.</t>
  </si>
  <si>
    <t>Vendor SaaS deployment means the AI system is accessed as a cloud-based service managed entirely by an external provider, with limited agency control over infrastructure or updates.</t>
  </si>
  <si>
    <t>Externally hosted deployment involves the AI system running on third-party infrastructure, such as a public cloud or managed service, outside the agency’s IT environment.</t>
  </si>
  <si>
    <t>Hybrid deployment spans both agency-controlled infrastructure and external environments, raising risks around integration, consistency, and control boundaries.</t>
  </si>
  <si>
    <t>On-prem deployment means the AI system operates entirely within agency-managed servers or data centres, offering more control but requiring internal capacity and security management.</t>
  </si>
  <si>
    <t>Edge deployment refers to AI models running on local or embedded devices near the data source, such as cameras or vehicles, often with limited connectivity and update capabilities.</t>
  </si>
  <si>
    <t>Source and control of the logic, rules, or model behaviour that drives system outputs.</t>
  </si>
  <si>
    <t>Internal logic is fully developed and controlled by the agency, allowing direct oversight of model structure, decision pathways, and system behaviour.</t>
  </si>
  <si>
    <t>Vendor logic means the core model or decision rules are developed and maintained by an external provider, limiting visibility into underlying mechanisms.</t>
  </si>
  <si>
    <t>Foundation model logic uses large-scale pretrained models (e.g. GPT, PaLM) that are general-purpose and externally maintained, requiring careful adaptation and control.</t>
  </si>
  <si>
    <t>Open-source logic is built on publicly available models or codebases, offering transparency but requiring internal capacity to verify safety and compliance.</t>
  </si>
  <si>
    <t>End-user-configurable logic allows outputs or decisions to be influenced by user input or customisation, increasing flexibility but also potential for misuse or inconsistency.</t>
  </si>
  <si>
    <t>Self-learning logic updates its parameters or rules based on new data without human oversight, introducing adaptation risks, performance drift, and oversight challenges.</t>
  </si>
  <si>
    <t>Hybrid logic combines multiple control sources—e.g., internal rules, vendor models, user inputs—raising complexity in governance, traceability, and accountability.</t>
  </si>
  <si>
    <t>Nature and consequence of decisions or outputs generated by the AI system.</t>
  </si>
  <si>
    <t>Informational decisions provide data, insights, or summaries without prompting direct action or policy decisions.</t>
  </si>
  <si>
    <t>Recommendation decisions suggest specific actions, choices, or policies, typically requiring human judgement before implementation.</t>
  </si>
  <si>
    <t>Personalised decisions tailor content, services, or outcomes to individual users based on profiles, preferences, or past behaviour.</t>
  </si>
  <si>
    <t>Suggestive decisions nudge or influence user behaviour (e.g., prompts, defaults) without direct command or enforcement.</t>
  </si>
  <si>
    <t>Autonomous decisions are made and enacted by the system without human intervention, potentially affecting users, operations, or services.</t>
  </si>
  <si>
    <t>Scale or severity of potential consequences resulting from system failure or misuse.</t>
  </si>
  <si>
    <t>Mistakes or outputs from the system would cause only small annoyances or visual issues. They are easily fixed and unlikely to affect users or operations.</t>
  </si>
  <si>
    <t>Low impact indicates minor inconvenience or internal disruption with no external or lasting harm.</t>
  </si>
  <si>
    <t>Errors could cause limited disruption or embarrassment, such as delays, miscommunications, or temporary service impacts. These issues are fixable but may need intervention.</t>
  </si>
  <si>
    <t>Moderate impact may cause noticeable service issues or public concern, requiring correction but not causing lasting damage.</t>
  </si>
  <si>
    <t>Mistakes could cause tangible harm  such as lost revenue, legal issues, or breakdowns in service. Fixing them may be complex or costly.</t>
  </si>
  <si>
    <t>High impact includes harm to individuals, legal breaches, or service disruption requiring escalation and urgent remediation.</t>
  </si>
  <si>
    <t>The system’s actions could endanger people, violate rights, or cause emergency-level disruption. There’s little room to catch or reverse errors before real harm is done.</t>
  </si>
  <si>
    <t>Very high impact includes irreversible harm, systemic failure, or major public or political consequences.</t>
  </si>
  <si>
    <t>Degree and type of independence the AI system has in learning, adapting, or acting.</t>
  </si>
  <si>
    <t>Static autonomy refers to fixed behaviour with no ability to adapt, learn, or self-modify during deployment.</t>
  </si>
  <si>
    <t>Human-in-the-loop autonomy requires human confirmation or input before executing decisions, limiting uncontrolled behaviour.</t>
  </si>
  <si>
    <t>Managed autonomy allows constrained adaptation or limited decision-making within defined boundaries under human oversight.</t>
  </si>
  <si>
    <t>Adaptive autonomy enables systems to update or optimise behaviour based on new data or conditions, with potential for drift.</t>
  </si>
  <si>
    <t>Agentic self-directed autonomy includes the ability to set sub-goals, seek tools, or initiate actions without direct instruction.</t>
  </si>
  <si>
    <t>Frequency and method of monitoring system performance, behaviour, and risks.</t>
  </si>
  <si>
    <t>Continuous oversight involves real-time or near-real-time tracking of outputs and system activity to detect issues immediately.</t>
  </si>
  <si>
    <t>Regular oversight includes periodic reviews, audits, or evaluations during defined operational intervals.</t>
  </si>
  <si>
    <t>Exception-only oversight means monitoring is triggered only by alerts, anomalies, or escalations rather than routine checks.</t>
  </si>
  <si>
    <t>No oversight indicates the system operates without structured human monitoring, posing risks of undetected errors or misuse.</t>
  </si>
  <si>
    <t>Groups or individuals affected by the AI system’s outputs, decisions, or impacts.</t>
  </si>
  <si>
    <t>Internal-only stakeholders are employees or units within the agency using the system to support operational functions.</t>
  </si>
  <si>
    <t>External stakeholders include service users, partners, or regulated entities who are impacted by system decisions.</t>
  </si>
  <si>
    <t>Vulnerable groups include individuals at greater risk of harm or disadvantage (e.g. children, disabled persons, low-income populations).</t>
  </si>
  <si>
    <t>Public stakeholders are general citizens who may be indirectly affected by the system through service delivery or policy impact.</t>
  </si>
  <si>
    <t>The system takes action on its own to engage the public or external systems  such as sending notifications, making contact, or activating tools without a person initiating it.</t>
  </si>
  <si>
    <t>Agentic public stakeholders are users who interact with or direct agentic AI systems (e.g. tool-using agents), with novel co-dependence risks.</t>
  </si>
  <si>
    <t>Severity of system failure, error, or disruption.</t>
  </si>
  <si>
    <t>If something goes wrong, the impact is trivial  like a typo in a report or a missed internal notification. It doesn’t affect people or services and is easy to fix.</t>
  </si>
  <si>
    <t>Minor failures cause temporary or low-impact disruptions with minimal consequence to users or services.</t>
  </si>
  <si>
    <t>An error could inconvenience users or require staff to intervene, but the issue is manageable. It might affect service quality, but not long-term operations.</t>
  </si>
  <si>
    <t>Moderate failures affect system reliability or quality of outcomes, requiring intervention but not halting operations.</t>
  </si>
  <si>
    <t>A failure could result in real-world harm  such as legal risk, reputational damage, or unfair treatment of people. Fixing it may require formal escalation.</t>
  </si>
  <si>
    <t>Severe failures degrade core functionality, affect many users, or breach key obligations such as accuracy or fairness.</t>
  </si>
  <si>
    <t>An error could cause major harm  such as health and safety risks, legal breaches, or system-wide failure. These issues are very hard or impossible to reverse.</t>
  </si>
  <si>
    <t>Critical failures cause major harm, trigger legal or reputational fallout, or endanger safety, rights, or access.</t>
  </si>
  <si>
    <t>Difficulty of undoing, correcting, or reversing the system’s decisions or effects.</t>
  </si>
  <si>
    <t>Easy reversal means decisions or actions can be quickly corrected with minimal procedural or technical effort.</t>
  </si>
  <si>
    <t>Moderate reversal requires dedicated effort or coordination but can be reasonably resolved within existing processes.</t>
  </si>
  <si>
    <t>Hard reversal involves significant burden or disruption and may require manual overrides or special authorisation.</t>
  </si>
  <si>
    <t>Irreversible actions result in outcomes that cannot be undone, such as deletion, physical change, or permanent denial of service.</t>
  </si>
  <si>
    <t>Availability and effectiveness of mechanisms to correct harm or errors caused by the system.</t>
  </si>
  <si>
    <t>Established redress mechanisms are clearly defined, accessible, and actively used to resolve errors, complaints, or harm.</t>
  </si>
  <si>
    <t>Partial redress exists where some pathways are in place but may be inconsistent, incomplete, or limited in scope.</t>
  </si>
  <si>
    <t>No redress indicates users cannot raise concerns or seek remedy through formal or reliable mechanisms.</t>
  </si>
  <si>
    <t>Status of assessments on the system’s potential community, legal, or operational impacts.</t>
  </si>
  <si>
    <t>Complete impact review means risks have been assessed and documented with appropriate mitigation or governance actions.</t>
  </si>
  <si>
    <t>Pending impact review means assessments are underway or planned, but not yet finalised.</t>
  </si>
  <si>
    <t>No impact review means the system was not evaluated for impacts on community, equity, safety, or legal obligations.</t>
  </si>
  <si>
    <t>Not applicable indicates that a formal impact review is not required due to the system’s limited scope or risk.</t>
  </si>
  <si>
    <t>Degree and nature of system integration with other software, platforms, or infrastructure.</t>
  </si>
  <si>
    <t>Standalone systems operate independently with no live data exchange or operational interdependence.</t>
  </si>
  <si>
    <t>Internal integration connects the AI system to other government or agency-controlled platforms or databases.</t>
  </si>
  <si>
    <t>Multi-system integration connects the AI system with external platforms, APIs, or vendor tools in a broader ecosystem.</t>
  </si>
  <si>
    <t>Dynamic integration allows the system to autonomously initiate or discover new connections (e.g. plugin use, API chaining).</t>
  </si>
  <si>
    <t>Ethical Principal</t>
  </si>
  <si>
    <t>Additional guidance - Personal Impact Assessment</t>
  </si>
  <si>
    <t>Additional guidance - Agentic Guide</t>
  </si>
  <si>
    <t>Additional guidance - Human Rights Impact Assessment</t>
  </si>
  <si>
    <t>Additional guidance - AI Ethics Principles</t>
  </si>
  <si>
    <t>Additional guidance -Cyber Policy</t>
  </si>
  <si>
    <t>Additional guidance - AIRC</t>
  </si>
  <si>
    <t>Additional guidance - NSW Procurement Framework</t>
  </si>
  <si>
    <t>Additional guidance - Privacy Policy</t>
  </si>
  <si>
    <t>risk_band:critical</t>
  </si>
  <si>
    <t>usecase:noncritical</t>
  </si>
  <si>
    <t>usecase:critical</t>
  </si>
  <si>
    <t>Potential New Tags:</t>
  </si>
  <si>
    <t>phase</t>
  </si>
  <si>
    <t>phase:procurement</t>
  </si>
  <si>
    <t>Pre-contract assessment of AI solutions, including legal and procurement risk.</t>
  </si>
  <si>
    <t>phase:pilot</t>
  </si>
  <si>
    <t>Controlled testing or trial phase before full deployment.</t>
  </si>
  <si>
    <t>system</t>
  </si>
  <si>
    <t>system:copilot_assistants</t>
  </si>
  <si>
    <t>Productivity assistants (e.g. MS Copilot, GitHub Copilot) distinct from SaaS/genAI.</t>
  </si>
  <si>
    <t>system:ai_marketplace</t>
  </si>
  <si>
    <t>Multi-vendor plug-in or model marketplaces (model-as-a-service ecosystems).</t>
  </si>
  <si>
    <t>system:ai_infrastructure</t>
  </si>
  <si>
    <t>Core AI platforms, accelerators, orchestration layers, vector DBs.</t>
  </si>
  <si>
    <t>system:ai_enabled_device</t>
  </si>
  <si>
    <t>AI embedded in devices (robots, drones, medical devices, edge equipment).</t>
  </si>
  <si>
    <t>use</t>
  </si>
  <si>
    <t>use:surveillance_monitoring</t>
  </si>
  <si>
    <t>Systems for surveillance, monitoring, body-cams, or IoT oversight.</t>
  </si>
  <si>
    <t>use:resource_allocation</t>
  </si>
  <si>
    <t>Allocation of scarce resources (health, welfare, education, jobs).</t>
  </si>
  <si>
    <t>use:risk_scoring</t>
  </si>
  <si>
    <t>Credit, fraud, or safety scoring and assessments.</t>
  </si>
  <si>
    <t>use:training_evaluation</t>
  </si>
  <si>
    <t>HR, recruitment, education or testing/assessment uses.</t>
  </si>
  <si>
    <t>data</t>
  </si>
  <si>
    <t>data:biometric</t>
  </si>
  <si>
    <t>Biometric identifiers such as face, fingerprint, voice, DNA, gait.</t>
  </si>
  <si>
    <t>data:proprietary</t>
  </si>
  <si>
    <t>Proprietary or IP-sensitive business or research data.</t>
  </si>
  <si>
    <t>data:cross_border</t>
  </si>
  <si>
    <t>Data that is transferred across jurisdictions or stored offshore.</t>
  </si>
  <si>
    <t>data:derived</t>
  </si>
  <si>
    <t>Secondary inferences or profiling data generated from other datasets.</t>
  </si>
  <si>
    <t>deploy</t>
  </si>
  <si>
    <t>deploy:federated</t>
  </si>
  <si>
    <t>Federated learning or decentralised deployment environments.</t>
  </si>
  <si>
    <t>deploy:third_party_api</t>
  </si>
  <si>
    <t>External AI inference APIs integrated into systems.</t>
  </si>
  <si>
    <t>logic</t>
  </si>
  <si>
    <t>logic:transfer_learning</t>
  </si>
  <si>
    <t>Pre-trained models adapted through transfer learning or fine-tuning.</t>
  </si>
  <si>
    <t>logic:rlhf</t>
  </si>
  <si>
    <t>Models trained via reinforcement learning from human feedback.</t>
  </si>
  <si>
    <t>logic:multi_agent</t>
  </si>
  <si>
    <t>Multi-agent systems, ensembles, or agent swarms.</t>
  </si>
  <si>
    <t>decision</t>
  </si>
  <si>
    <t>decision:allocation</t>
  </si>
  <si>
    <t>Decisions that allocate rights, benefits, or scarce resources.</t>
  </si>
  <si>
    <t>decision:predictive</t>
  </si>
  <si>
    <t>Forecasts, risk predictions, or early warning decisions.</t>
  </si>
  <si>
    <t>decision:enforcement</t>
  </si>
  <si>
    <t>Automated compliance, sanctions, or penalties.</t>
  </si>
  <si>
    <t>impact</t>
  </si>
  <si>
    <t>impact:systemic_high</t>
  </si>
  <si>
    <t>High systemic or infrastructure-level impact (grid, finance, healthcare).</t>
  </si>
  <si>
    <t>oversight</t>
  </si>
  <si>
    <t>oversight:independent</t>
  </si>
  <si>
    <t>Oversight conducted by an independent reviewer, auditor, or regulator.</t>
  </si>
  <si>
    <t>oversight:automated</t>
  </si>
  <si>
    <t>Automated self-monitoring and control checks built into the system.</t>
  </si>
  <si>
    <t>stakeholder</t>
  </si>
  <si>
    <t>stakeholder:children</t>
  </si>
  <si>
    <t>Children or minors affected by the system’s outcomes.</t>
  </si>
  <si>
    <t>stakeholder:employees</t>
  </si>
  <si>
    <t>Government employees or workers affected by system use.</t>
  </si>
  <si>
    <t>stakeholder:community</t>
  </si>
  <si>
    <t>Local community stakeholders distinct from broad public.</t>
  </si>
  <si>
    <t>failure</t>
  </si>
  <si>
    <t>failure:systemic</t>
  </si>
  <si>
    <t>Cascading or cross-system failures with wide reach.</t>
  </si>
  <si>
    <t>failure:malicious</t>
  </si>
  <si>
    <t>Failures caused by adversarial attack, poisoning, or deliberate misuse.</t>
  </si>
  <si>
    <t>redress</t>
  </si>
  <si>
    <t>redress:uncertain</t>
  </si>
  <si>
    <t>Lack of clear accountability or legal pathway for redress.</t>
  </si>
  <si>
    <t>ethics</t>
  </si>
  <si>
    <t>ethics:explainability</t>
  </si>
  <si>
    <t>Ability to explain model reasoning beyond general transparency.</t>
  </si>
  <si>
    <t>ethics:human_dignity</t>
  </si>
  <si>
    <t>Protection of human dignity, rights, and values.</t>
  </si>
  <si>
    <t>ethics:environment</t>
  </si>
  <si>
    <t>Environmental sustainability, carbon, water, and ecological impacts.</t>
  </si>
  <si>
    <t>zzz_guidance</t>
  </si>
  <si>
    <t>zzz_guidance:legal_review</t>
  </si>
  <si>
    <t>Requirement to obtain formal legal review for elevated risk use cases.</t>
  </si>
  <si>
    <t>zzz_guidance:records_disposal</t>
  </si>
  <si>
    <t>Guidance on lawful records disposal and archival obligations.</t>
  </si>
  <si>
    <t>zzz_guidance:accessibility</t>
  </si>
  <si>
    <t>Accessibility guidance (e.g. DDA compliance, WCAG for AI outputs).</t>
  </si>
  <si>
    <t>RA</t>
  </si>
  <si>
    <t>FA</t>
  </si>
  <si>
    <t>ID</t>
  </si>
  <si>
    <t>Focus Area</t>
  </si>
  <si>
    <t>RA00</t>
  </si>
  <si>
    <t>RA:ALL</t>
  </si>
  <si>
    <t>FA:ALL</t>
  </si>
  <si>
    <t>FA00</t>
  </si>
  <si>
    <t>SHOWING ALL AREAS</t>
  </si>
  <si>
    <t>RA01</t>
  </si>
  <si>
    <t>Problem Definition and Purpose Clarity</t>
  </si>
  <si>
    <t>Risks arising from unclear, evolving, or misaligned system purposes, embedded early assumptions, or ethics drift, leading to value misalignment or failure to meet real needs.</t>
  </si>
  <si>
    <t>FA:HSE</t>
  </si>
  <si>
    <t>FA01</t>
  </si>
  <si>
    <t>Human, Societal, Environmental wellbeing</t>
  </si>
  <si>
    <t>Risks related to negative impacts on individuals, communities, or the environment.</t>
  </si>
  <si>
    <t>RA02</t>
  </si>
  <si>
    <t>Stakeholder Inclusion and Impact Awareness</t>
  </si>
  <si>
    <t>Risks due to lack of engagement with affected stakeholders, community exclusion, or insufficient consideration of stakeholder harm or public interest.</t>
  </si>
  <si>
    <t>FA:HRIGHT</t>
  </si>
  <si>
    <t>FA02</t>
  </si>
  <si>
    <t>Human rights</t>
  </si>
  <si>
    <t>Risks that may infringe on basic rights and freedoms of individuals.</t>
  </si>
  <si>
    <t>RA03</t>
  </si>
  <si>
    <t>Data Governance, Privacy and IP</t>
  </si>
  <si>
    <t>Risks related to inadequate data stewardship, consent, privacy protection, IP management, and exposure to re-identification, profiling, or intrusive surveillance.</t>
  </si>
  <si>
    <t>FA:DATA;FA:PRIVACY</t>
  </si>
  <si>
    <t>FA03</t>
  </si>
  <si>
    <t>Human oversight</t>
  </si>
  <si>
    <t>Risks due to lack of meaningful human control or ability to intervene when needed.</t>
  </si>
  <si>
    <t>FA:HOVERSIGHT</t>
  </si>
  <si>
    <t>RA04</t>
  </si>
  <si>
    <t>Bias and Fairness</t>
  </si>
  <si>
    <t>Risks from biased data, model behaviour, or design assumptions that result in unfair, discriminatory, or amplified harm to individuals or groups.</t>
  </si>
  <si>
    <t>FA:FAIRNESS</t>
  </si>
  <si>
    <t>FA04</t>
  </si>
  <si>
    <t>Legal/compliance</t>
  </si>
  <si>
    <t>Risks of violating laws, regulations, or government policies.</t>
  </si>
  <si>
    <t>FA:LEGAL</t>
  </si>
  <si>
    <t>RA05</t>
  </si>
  <si>
    <t>Model Development and System Design Integrity</t>
  </si>
  <si>
    <t>Risks due to poor testing, emergent behaviours, behavioural drift, hallucinations, and insufficient alignment between model outputs and intended purpose over time.</t>
  </si>
  <si>
    <t>FA:RELIABILITY</t>
  </si>
  <si>
    <t>FA05</t>
  </si>
  <si>
    <t>Risks that may cause harm to people, property, or systems.</t>
  </si>
  <si>
    <t>FA:SAFETY</t>
  </si>
  <si>
    <t>RA06</t>
  </si>
  <si>
    <t>Explainability and Transparency</t>
  </si>
  <si>
    <t>Risks due to limited explainability, traceability, or understanding of model behaviour, reducing auditability, trust, and ability to contest decisions.</t>
  </si>
  <si>
    <t>FA:TRANSPARENCY</t>
  </si>
  <si>
    <t>FA06</t>
  </si>
  <si>
    <t xml:space="preserve">	Risks of bias, discrimination, or unfair treatment of individuals or groups.</t>
  </si>
  <si>
    <t>RA07</t>
  </si>
  <si>
    <t>Oversight and Governance Controls</t>
  </si>
  <si>
    <t>Risks from fragmented, unclear, or ineffective oversight structures, with gaps in accountability, escalation paths, or monitoring of automated decisions.</t>
  </si>
  <si>
    <t>FA07</t>
  </si>
  <si>
    <t>Reliability</t>
  </si>
  <si>
    <t>Risks from system failures, errors, or poor performance.</t>
  </si>
  <si>
    <t>RA08</t>
  </si>
  <si>
    <t>Security and System Integrity</t>
  </si>
  <si>
    <t>Risks from system vulnerabilities, misconfigurations, inadequate access controls, or non-compliance with security standards, leading to breaches or misuse.</t>
  </si>
  <si>
    <t>FA:SECURITY</t>
  </si>
  <si>
    <t>FA08</t>
  </si>
  <si>
    <t>Risks due to lack of visibility into how the system works or makes decisions.</t>
  </si>
  <si>
    <t>RA09</t>
  </si>
  <si>
    <t>Documentation and Traceability</t>
  </si>
  <si>
    <t>Risks from poor documentation, lack of version control, and missing change traceability, which hinder reproducibility, accountability, and governance.</t>
  </si>
  <si>
    <t>FA:ACCOUNTABITY;FA:TRANSPARENCY</t>
  </si>
  <si>
    <t>FA09</t>
  </si>
  <si>
    <t>Risks where responsibilities for decisions or harms are unclear or poorly managed.</t>
  </si>
  <si>
    <t>FA:ACCOUNTABILITY</t>
  </si>
  <si>
    <t>RA10</t>
  </si>
  <si>
    <t>Misuse, Overreach, and Unintended Actions</t>
  </si>
  <si>
    <t>Risks of system misuse, over-reliance, or unintended actions beyond design scope—such as hallucinations, function creep, or irreversible consequences.</t>
  </si>
  <si>
    <t>FA10</t>
  </si>
  <si>
    <t>Privacy</t>
  </si>
  <si>
    <t>Risks arising from processing personal information and managing individual rights.</t>
  </si>
  <si>
    <t>FA:PRIVACY</t>
  </si>
  <si>
    <t>RA11</t>
  </si>
  <si>
    <t>Vendor and Third-Party Dependency</t>
  </si>
  <si>
    <t>Risks associated with relying on external vendors or third-party systems, including limited visibility, compliance gaps, and delegated accountability.</t>
  </si>
  <si>
    <t>FA11</t>
  </si>
  <si>
    <t>Data</t>
  </si>
  <si>
    <t>Risks related to the collection, quality, sensitivity, use and sharing of data.</t>
  </si>
  <si>
    <t>FA:DATA</t>
  </si>
  <si>
    <t>RA12</t>
  </si>
  <si>
    <t>System Integration and Operational Complexity</t>
  </si>
  <si>
    <t>Risks from complex or poorly coordinated integrations, cross-system contagion, fragmented logging, or inconsistent security controls.</t>
  </si>
  <si>
    <t>FA12</t>
  </si>
  <si>
    <t>Security</t>
  </si>
  <si>
    <t>Risks of unauthorized access, cyberattacks, or data breaches.</t>
  </si>
  <si>
    <t>RA13</t>
  </si>
  <si>
    <t>Performance Monitoring and Feedback Loops</t>
  </si>
  <si>
    <t>Risks from inadequate monitoring, weak feedback loops, delayed error detection, or drift between review cycles leading to unnoticed failures.</t>
  </si>
  <si>
    <t>FA:EXPLANABILITY</t>
  </si>
  <si>
    <t>FA13</t>
  </si>
  <si>
    <t>Risks where individuals cannot challenge or appeal decisions made by the system.</t>
  </si>
  <si>
    <t>FA:CONTESTABILITY</t>
  </si>
  <si>
    <t>RA14</t>
  </si>
  <si>
    <t>Drift and Adaptation Risks</t>
  </si>
  <si>
    <t>Risks from performance degradation, boundary drift, or value misalignment over time—particularly due to system evolution or environmental change.</t>
  </si>
  <si>
    <t>FA14</t>
  </si>
  <si>
    <t>Explainability</t>
  </si>
  <si>
    <t>Risks when system outputs or decisions cannot be clearly explained or understood.</t>
  </si>
  <si>
    <t>RA15</t>
  </si>
  <si>
    <t>Lifecycle Transition and Legacy Risk</t>
  </si>
  <si>
    <t>Risks related to system transitions, legacy system impacts, or lack of governance in decommissioning or handover phases.</t>
  </si>
  <si>
    <t>RA16</t>
  </si>
  <si>
    <t>Output Quality and Harm Risk</t>
  </si>
  <si>
    <t>Risks of producing low-quality, harmful, misleading, or offensive outputs, especially in the absence of human review or traceability mechanisms.</t>
  </si>
  <si>
    <t>RA17</t>
  </si>
  <si>
    <t>Operational Risk and Resilience</t>
  </si>
  <si>
    <t>Risks of disruption, system failure, or degraded performance due to resource constraints, process dependencies, or lack of business continuity planning.</t>
  </si>
  <si>
    <t>* The 14 Focus areas provide full thematic coverage and are fully mapped to the AU AI Ethics Principles.</t>
  </si>
  <si>
    <t>FA:PRIVACY;FA:SECURITY</t>
  </si>
  <si>
    <t>FA:RELIABILITY;FA:SAFETY</t>
  </si>
  <si>
    <t>FA:TRANSPARENCY;FA:EXPLAINABILITY</t>
  </si>
  <si>
    <t>OLD</t>
  </si>
  <si>
    <t>NEW</t>
  </si>
  <si>
    <t>ALTERNATIVE?</t>
  </si>
  <si>
    <t>None, negligible,
or N/A Risk</t>
  </si>
  <si>
    <t>Low Risk: 
Reversible with negligible consequences</t>
  </si>
  <si>
    <t>Mid-range Risk: Reversible with moderate consequences</t>
  </si>
  <si>
    <t xml:space="preserve">High Risk: 
Reversible with significant consequences
</t>
  </si>
  <si>
    <t>Very High Risk: Significant or irreversible consequences</t>
  </si>
  <si>
    <t>LOW</t>
  </si>
  <si>
    <t>MEDIUM</t>
  </si>
  <si>
    <t>HIGH</t>
  </si>
  <si>
    <t>SELF MANAGED</t>
  </si>
  <si>
    <t>SME REVIEW</t>
  </si>
  <si>
    <t>AGENCY OVERSIGHT</t>
  </si>
  <si>
    <t>AIRC</t>
  </si>
  <si>
    <t xml:space="preserve">Definition: AI systems or applications that have no, or extremely minimal risk associated with their use, or where the concept of risk is not applicable due to the nature of the AI system or its intended purpose. </t>
  </si>
  <si>
    <t xml:space="preserve">Definition: AI systems or applications that, if they malfunction or produce unintended outcomes, can be easily reversed or corrected without causing any harm or damage. </t>
  </si>
  <si>
    <t xml:space="preserve">Definition: AI systems or applications that, if they malfunction or produce unintended outcomes, can be reversed or corrected, but may cause moderate inconvenience, disruption, or harm. </t>
  </si>
  <si>
    <t>Definition: AI systems or applications that, if they malfunction or produce unintended outcomes, can be reversed or corrected, but may cause significant financial losses, reputational damage, harm to the environment, individuals, or society.</t>
  </si>
  <si>
    <t xml:space="preserve">Definition: AI systems or applications that, if they malfunction or produce unintended outcomes, may cause catastrophic, irreversible consequences for individuals, societies, or the environment. </t>
  </si>
  <si>
    <t xml:space="preserve">
The system presents minimal risk. Any impacts are negligible, short-lived, and easily managed.</t>
  </si>
  <si>
    <t xml:space="preserve">
The system presents a moderate level of risk. Impacts may be noticeable but are generally limited and manageable with proportionate effort.</t>
  </si>
  <si>
    <t xml:space="preserve">
The system presents a substantial risk profile. Impacts may be significant, affect trust or operations, and require close management and oversight.</t>
  </si>
  <si>
    <t xml:space="preserve">
The system presents the highest level of risk. Impacts may be severe, widespread, or irreversible, requiring the strongest governance attention.</t>
  </si>
  <si>
    <t xml:space="preserve">
Team manages internally using DeepDive for guidance where needed
This assessment record must be retained for audit, but no additional SME validation is required.
</t>
  </si>
  <si>
    <t xml:space="preserve">
Requires Agency SME review.
The relevant SME(s) should review the risks identified in the DeepDive  and confirm that appropriate treatments are in place.  </t>
  </si>
  <si>
    <t xml:space="preserve">
Referred to a agency governance panel for decision. 
Additional oversight must be applied before deployment or operation.
</t>
  </si>
  <si>
    <t xml:space="preserve">
Escalated for formal expert review
Compulsory oversight by the AIRC is required before the system can proceed. 
All applicable SMEs must be engaged, and assurance evidence must be reviewed by AIRC</t>
  </si>
  <si>
    <t xml:space="preserve"> SELF MANAGED</t>
  </si>
  <si>
    <t>LEGAL REVIEW</t>
  </si>
  <si>
    <t>Consequences: The potential consequences of an AI system in this category are either non-existent or so insignificant that they can be safely disregarded.</t>
  </si>
  <si>
    <t>Consequences: The potential consequences of a low-risk AI system are minimal and do not cause any harm on individuals, organisations, or society. </t>
  </si>
  <si>
    <t>Consequences: The potential consequences of a mid-range risk AI system are more noticeable and may have a temporary impact on individuals, organisations, or specific domains. </t>
  </si>
  <si>
    <t>Consequences: The potential consequences of a high-risk AI system are substantial and may have a lasting impact on individuals, organisations, or entire industries. </t>
  </si>
  <si>
    <t xml:space="preserve">Consequences: The potential consequences of a very high-risk AI system are severe and may have permanent and irreversible implications. </t>
  </si>
  <si>
    <t>Follow your agency’s established governance processes and guidance. No additional oversight is applied under the AIAF.</t>
  </si>
  <si>
    <t>The relevant SME(s) should review the risks identified in the DeepDive  and confirm that appropriate treatments are in place.</t>
  </si>
  <si>
    <t>Legal review is mandatory. Additional oversight must be applied before deployment or operation.</t>
  </si>
  <si>
    <t xml:space="preserve">Compulsory oversight by the AIRC is required before the system can proceed. </t>
  </si>
  <si>
    <t>Can’t create harm</t>
  </si>
  <si>
    <t xml:space="preserve">Can be reversed or corrected without causing harm. </t>
  </si>
  <si>
    <t>Can be reversed or corrected but may cause inconvenience, disruption or harm.</t>
  </si>
  <si>
    <t>Can be reversed but may cause significant damage or harm with potential lasting impact.</t>
  </si>
  <si>
    <t>Cannot be reversed, may cause permanent or irreversible harms.</t>
  </si>
  <si>
    <t>Principle</t>
  </si>
  <si>
    <t>MED</t>
  </si>
  <si>
    <t>Document intended public benefits and expected outcomes, including any known externalities.</t>
  </si>
  <si>
    <t>Consult stakeholders, assess potential unintended or secondary harms, and record a mitigation plan.</t>
  </si>
  <si>
    <t>Conduct a formal impact or algorithmic assessment, demonstrate benefits outweigh risks, and secure governance sign-off before progression.</t>
  </si>
  <si>
    <t>Confirm compliance with rights, diversity and inclusion standards, and ensure user needs are noted.</t>
  </si>
  <si>
    <t>Seek advice on human rights where impacts are plausible, and plan for inclusive design and testing.</t>
  </si>
  <si>
    <t>Obtain specialist human rights review, and address risks to autonomy, dignity or equal treatment before approval.</t>
  </si>
  <si>
    <t>State fairness objectives, use representative data, and run basic bias checks.</t>
  </si>
  <si>
    <t>Conduct bias testing across cohorts, improve data quality, and document mitigations and monitoring.</t>
  </si>
  <si>
    <t>Commission independent fairness or ethics review, rectify any discriminatory impacts, and maintain ongoing bias monitoring with escalation pathways.</t>
  </si>
  <si>
    <t>Apply privacy-by-design and security-by-design, and follow agency privacy and cyber baselines.</t>
  </si>
  <si>
    <t>Consult the privacy officer, assess necessity and proportionality, consider de-identification or PETs, and review whether a PIA is required.</t>
  </si>
  <si>
    <t>Undertake mandatory privacy and cyber reviews, complete a PIA where advised, and apply stronger controls for sensitive data.</t>
  </si>
  <si>
    <t>Test system performance against intended use, recording accuracy, precision, sensitivity and specificity.</t>
  </si>
  <si>
    <t>Pilot in controlled settings, conduct stress, edge-case and adversarial tests, and schedule monitoring and calibration.</t>
  </si>
  <si>
    <t>Obtain independent validation, prepare a safety case and incident response plan, and establish heightened monitoring for elevated-risk uses.</t>
  </si>
  <si>
    <t>Disclose AI use to users and maintain plain-English descriptions of data, logic and limitations.</t>
  </si>
  <si>
    <t>Provide traceable reasons for significant outputs, and publish an overview of model governance where appropriate.</t>
  </si>
  <si>
    <t>Implement a mandatory transparency plan, enable meaningful explanation for affected persons, and publicly disclose details for high-impact uses.</t>
  </si>
  <si>
    <t>Provide clear contact details and a basic feedback or complaints pathway, with manual review available.</t>
  </si>
  <si>
    <t>Define a structured challenge and redress workflow, ensuring humans can override or correct outcomes.</t>
  </si>
  <si>
    <t>Establish a formal appeal mechanism, time-bound redress, and an independent review channel for significant impacts.</t>
  </si>
  <si>
    <t>Define roles, responsibilities and audit trails, and record key decisions and assumptions.</t>
  </si>
  <si>
    <t>Secure additional governance sign-off, schedule internal audits, and track risk owners and actions.</t>
  </si>
  <si>
    <t>Assign executive accountability, enable external audit or assurance, and escalate to AIRC or relevant SMEs before deployment.</t>
  </si>
  <si>
    <t>Sign-off Content</t>
  </si>
  <si>
    <t>SME review is not required for this use case. You may proceed once the project owner has reviewed and accepted the assessment.</t>
  </si>
  <si>
    <t>AIRC registration and review are not required for this use case.</t>
  </si>
  <si>
    <t xml:space="preserve"> </t>
  </si>
  <si>
    <t>You must obtain SME review and sign-off on this assessment to confirm that identified risks and treatments are appropriate.</t>
  </si>
  <si>
    <t>SMEs should review this assessment to confirm the accuracy of responses and completeness of mandatory requirements. Formal governance review and registration are required in line with agency processes.</t>
  </si>
  <si>
    <t>This use case must be registered in your agency’s AI register and referred to the AI Review Committee (AIRC) for formal review and approval before it can proceed.</t>
  </si>
  <si>
    <t>A confirmation and review time will be issued, and you may be asked for further information before the AIRC review.</t>
  </si>
  <si>
    <t>SMEs should review this assessment to confirm that responses accurately represent the system and risk context before Legal and AIRC review. This ensures that high-severity triggers are correctly identified.</t>
  </si>
  <si>
    <t>Dimension</t>
  </si>
  <si>
    <t>IsMatch</t>
  </si>
  <si>
    <t>Risk Signal</t>
  </si>
  <si>
    <t>Tag Group</t>
  </si>
  <si>
    <t>Readable Statement</t>
  </si>
  <si>
    <t>i1</t>
  </si>
  <si>
    <t>use:human_augmentation,use:exploratory_agentic</t>
  </si>
  <si>
    <t>Involves advanced or exploratory applications that extend human capability or agentic behaviour</t>
  </si>
  <si>
    <t>Novel or untested use increases uncertainty and risk exposure</t>
  </si>
  <si>
    <t>Influences or makes decisions ranging from user suggestions to full autonomy</t>
  </si>
  <si>
    <t>Higher autonomy reduces human control and accountability</t>
  </si>
  <si>
    <t>impact:high,impact:very_high</t>
  </si>
  <si>
    <t>Carries potential for significant to very severe consequences</t>
  </si>
  <si>
    <t>Greater likelihood of significant or catastrophic harm</t>
  </si>
  <si>
    <t>i2</t>
  </si>
  <si>
    <t>Produces outcomes that are permanent or non-reversible</t>
  </si>
  <si>
    <t>reversal</t>
  </si>
  <si>
    <t>Irreversible effects amplify the severity of failure</t>
  </si>
  <si>
    <t>failure:severe,failure:critical</t>
  </si>
  <si>
    <t>Can fail with outcomes ranging from severe to critical</t>
  </si>
  <si>
    <t>Failure could cause systemic, safety, or life-threatening consequences</t>
  </si>
  <si>
    <t>i3</t>
  </si>
  <si>
    <t>stakeholder:vulnerable_group,stakeholder:agentic_public</t>
  </si>
  <si>
    <t>Directly impacts vulnerable people or the wider public</t>
  </si>
  <si>
    <t>Increases risk of harm to vulnerable people or erosion of public trust</t>
  </si>
  <si>
    <t>Proceeds without a formal impact assessment</t>
  </si>
  <si>
    <t>impact_review</t>
  </si>
  <si>
    <t>Absence of structured review heightens oversight and compliance risk</t>
  </si>
  <si>
    <t>D1</t>
  </si>
  <si>
    <t>autonomy:adaptive,autonomy:agentic_self</t>
  </si>
  <si>
    <t>Demonstrates adaptive or self-directed autonomy</t>
  </si>
  <si>
    <t>autonomy</t>
  </si>
  <si>
    <t>Self-directed behaviour creates unpredictability and control challenges</t>
  </si>
  <si>
    <t>Operates without active human oversight</t>
  </si>
  <si>
    <t>Lack of human checks increases risk of uncontrolled outcomes</t>
  </si>
  <si>
    <t>D2</t>
  </si>
  <si>
    <t>Handles sensitive or high-risk personal information</t>
  </si>
  <si>
    <t>Raises privacy, security, and compliance risks</t>
  </si>
  <si>
    <t>D3</t>
  </si>
  <si>
    <t>Provides no mechanism for appeal or correction</t>
  </si>
  <si>
    <t>Absence of remedy or appeals magnifies harm if things go wrong</t>
  </si>
  <si>
    <t>D4</t>
  </si>
  <si>
    <t>Moving into, or already in, deployment and operation</t>
  </si>
  <si>
    <t>Active or near-active use increases immediacy and impact of risks</t>
  </si>
  <si>
    <t>D5</t>
  </si>
  <si>
    <t>system:genai,system:agentic</t>
  </si>
  <si>
    <t>Relies on advanced AI types such as generative or agentic systems</t>
  </si>
  <si>
    <t>Complex AI systems increase opacity, misuse, or emergent behaviour risk</t>
  </si>
  <si>
    <t>logic:end_user_config,logic:self_learning,logic:hybrid_config</t>
  </si>
  <si>
    <t>Uses configurable, self-learning, or hybrid decision logic</t>
  </si>
  <si>
    <t>Higher risk of unintended or unpredictable decision logic</t>
  </si>
  <si>
    <t>D6</t>
  </si>
  <si>
    <t>integration:multi_system,integration:dynamic</t>
  </si>
  <si>
    <t>Integrates across multiple systems and may adapt connections dynamically</t>
  </si>
  <si>
    <t>integration</t>
  </si>
  <si>
    <t>Expands attack surface and creates cascading failure potential</t>
  </si>
  <si>
    <t>deploy:vendor_saas,deploy:external_hosted,deploy:hybrid,deploy:edge</t>
  </si>
  <si>
    <t>Deployed through SaaS, external hosting, hybrid, or edge environments</t>
  </si>
  <si>
    <t>External or distributed hosting increases dependency, control, and security risks</t>
  </si>
  <si>
    <t>D7</t>
  </si>
  <si>
    <t>&gt;3 I risks = High otherwise Medium</t>
  </si>
  <si>
    <t>&gt;5 TOTAL = HIGH</t>
  </si>
  <si>
    <t>&gt;10 TOAL = CRITICAL</t>
  </si>
  <si>
    <r>
      <t xml:space="preserve">
All NSW Government agencies must use this tool in line with DCS Circular 2024-04.
The AIAF is mandatory for all AI systems and must be applied across the full system lifecycle—from concept to retirement—and re-run when risks, data or deployment change.
Step 1 – Assemble the right expertise
</t>
    </r>
    <r>
      <rPr>
        <sz val="14"/>
        <color rgb="FF000000"/>
        <rFont val="Aptos"/>
        <family val="2"/>
      </rPr>
      <t xml:space="preserve">- Complete the assessment with input from relevant subject-matter experts in business, data, privacy, technical design, and ethics.  While simple use cases may be self-assessed, involving the right expertise improves accuracy, consistency, and audit value.
</t>
    </r>
    <r>
      <rPr>
        <b/>
        <sz val="14"/>
        <color rgb="FF000000"/>
        <rFont val="Aptos"/>
        <family val="2"/>
      </rPr>
      <t xml:space="preserve">
Step 2 – Complete the Assessment
</t>
    </r>
    <r>
      <rPr>
        <sz val="14"/>
        <color rgb="FF000000"/>
        <rFont val="Aptos"/>
        <family val="2"/>
      </rPr>
      <t xml:space="preserve"> - Complete the usecase information fields on this tab.</t>
    </r>
    <r>
      <rPr>
        <b/>
        <sz val="14"/>
        <color rgb="FF000000"/>
        <rFont val="Aptos"/>
        <family val="2"/>
      </rPr>
      <t xml:space="preserve">
</t>
    </r>
    <r>
      <rPr>
        <sz val="14"/>
        <color rgb="FF000000"/>
        <rFont val="Aptos"/>
        <family val="2"/>
      </rPr>
      <t xml:space="preserve"> - Go to the Assessment tab and answer all 16 questions.
 - The tool displays your risk level and any mandatory assurance requirements (e.g. PIA, HRIA, cyber review).
</t>
    </r>
    <r>
      <rPr>
        <sz val="14"/>
        <color rgb="FFFF0000"/>
        <rFont val="Aptos"/>
        <family val="2"/>
      </rPr>
      <t xml:space="preserve"> - Note these requirements — they must be completed as part of your post-assessment actions.</t>
    </r>
    <r>
      <rPr>
        <sz val="14"/>
        <color rgb="FF000000"/>
        <rFont val="Aptos"/>
        <family val="2"/>
      </rPr>
      <t xml:space="preserve">
</t>
    </r>
    <r>
      <rPr>
        <b/>
        <sz val="14"/>
        <color rgb="FF000000"/>
        <rFont val="Aptos"/>
        <family val="2"/>
      </rPr>
      <t xml:space="preserve">
</t>
    </r>
    <r>
      <rPr>
        <b/>
        <i/>
        <sz val="14"/>
        <color rgb="FF000000"/>
        <rFont val="Aptos"/>
        <family val="2"/>
      </rPr>
      <t xml:space="preserve">Step 3 – DeepDive (optional but recommended)
</t>
    </r>
    <r>
      <rPr>
        <i/>
        <sz val="14"/>
        <color rgb="FF000000"/>
        <rFont val="Aptos"/>
        <family val="2"/>
      </rPr>
      <t xml:space="preserve"> - Explore the DeepDive tab to consider additional risks and treatments relevant to your use case.
 - Focus Questions link to good-practice controls and mitigation options.
 - Any new risks you identify will appear automatically in the Risk Register for monitoring and management.
</t>
    </r>
    <r>
      <rPr>
        <b/>
        <i/>
        <sz val="14"/>
        <color rgb="FF000000"/>
        <rFont val="Aptos"/>
        <family val="2"/>
      </rPr>
      <t xml:space="preserve">
</t>
    </r>
    <r>
      <rPr>
        <i/>
        <sz val="14"/>
        <color rgb="FFFF0000"/>
        <rFont val="Aptos"/>
        <family val="2"/>
      </rPr>
      <t>⚠ Due to Excel limitations, avoid changing your Assessment answers after starting the DeepDive.</t>
    </r>
    <r>
      <rPr>
        <b/>
        <i/>
        <sz val="14"/>
        <color rgb="FF000000"/>
        <rFont val="Aptos"/>
        <family val="2"/>
      </rPr>
      <t xml:space="preserve">
</t>
    </r>
    <r>
      <rPr>
        <b/>
        <sz val="14"/>
        <color rgb="FF000000"/>
        <rFont val="Aptos"/>
        <family val="2"/>
      </rPr>
      <t xml:space="preserve">
Step 4 – Post Assessment Actions
</t>
    </r>
    <r>
      <rPr>
        <sz val="14"/>
        <color rgb="FF000000"/>
        <rFont val="Aptos"/>
        <family val="2"/>
      </rPr>
      <t xml:space="preserve"> - Complete the Audit Record tab for sign-off.
</t>
    </r>
    <r>
      <rPr>
        <b/>
        <sz val="14"/>
        <color rgb="FF000000"/>
        <rFont val="Aptos"/>
        <family val="2"/>
      </rPr>
      <t xml:space="preserve">
After Completion:
</t>
    </r>
    <r>
      <rPr>
        <sz val="14"/>
        <color rgb="FF000000"/>
        <rFont val="Aptos"/>
        <family val="2"/>
      </rPr>
      <t xml:space="preserve"> - Store this record in your agency’s records management system.
 - High or Critical risks → register in your agency’s AI register.
 - High or Critical risks → must be referred to the AI Review Committee before proceeding further
   (email:</t>
    </r>
    <r>
      <rPr>
        <sz val="14"/>
        <color theme="3"/>
        <rFont val="Aptos"/>
        <family val="2"/>
      </rPr>
      <t>AISecretariat@customerservice.nsw.gov.au</t>
    </r>
    <r>
      <rPr>
        <sz val="14"/>
        <color rgb="FF000000"/>
        <rFont val="Aptos"/>
        <family val="2"/>
      </rPr>
      <t xml:space="preserve">).
 - </t>
    </r>
    <r>
      <rPr>
        <b/>
        <sz val="14"/>
        <color rgb="FF000000"/>
        <rFont val="Aptos"/>
        <family val="2"/>
      </rPr>
      <t>Action mandatory requirements and record risk acceptance as required.</t>
    </r>
    <r>
      <rPr>
        <sz val="14"/>
        <color rgb="FF000000"/>
        <rFont val="Aptos"/>
        <family val="2"/>
      </rPr>
      <t xml:space="preserve">
</t>
    </r>
    <r>
      <rPr>
        <b/>
        <sz val="14"/>
        <color rgb="FF000000"/>
        <rFont val="Aptos"/>
        <family val="2"/>
      </rPr>
      <t xml:space="preserve">
Re-run the AIAF when:
</t>
    </r>
    <r>
      <rPr>
        <sz val="14"/>
        <color rgb="FF000000"/>
        <rFont val="Aptos"/>
        <family val="2"/>
      </rPr>
      <t xml:space="preserve">- A new AI feature, dataset, or deployment change occurs
- The purpose, scope, or decision context changes
- A complaint, incident, or new policy trigger arises
</t>
    </r>
  </si>
  <si>
    <t>TECHNICAL PLAYBACK</t>
  </si>
  <si>
    <r>
      <t>Identified</t>
    </r>
    <r>
      <rPr>
        <sz val="10"/>
        <rFont val="Calibri"/>
        <family val="2"/>
        <scheme val="minor"/>
      </rPr>
      <t xml:space="preserve"> </t>
    </r>
  </si>
  <si>
    <r>
      <t>Assessed / Analysed</t>
    </r>
    <r>
      <rPr>
        <sz val="10"/>
        <rFont val="Calibri"/>
        <family val="2"/>
        <scheme val="minor"/>
      </rPr>
      <t xml:space="preserve"> </t>
    </r>
  </si>
  <si>
    <r>
      <t>Mitigation in Progress</t>
    </r>
    <r>
      <rPr>
        <sz val="10"/>
        <rFont val="Calibri"/>
        <family val="2"/>
        <scheme val="minor"/>
      </rPr>
      <t xml:space="preserve"> </t>
    </r>
  </si>
  <si>
    <t>Rare</t>
  </si>
  <si>
    <t>Almost Certain</t>
  </si>
  <si>
    <t>Unlikely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</si>
</sst>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0">
    <font>
      <sz val="11"/>
      <color theme="1"/>
      <name val="Calibri"/>
      <family val="2"/>
      <scheme val="minor"/>
    </font>
    <font>
      <b/>
      <sz val="9"/>
      <color theme="1"/>
      <name val="Calibri"/>
      <family val="2"/>
      <scheme val="minor"/>
    </font>
    <font>
      <sz val="9"/>
      <color theme="1"/>
      <name val="Calibri"/>
      <family val="2"/>
      <scheme val="minor"/>
    </font>
    <font>
      <sz val="11"/>
      <color theme="1"/>
      <name val="Calibri"/>
      <family val="2"/>
      <scheme val="minor"/>
    </font>
    <font>
      <b/>
      <sz val="11"/>
      <color theme="1"/>
      <name val="Calibri"/>
      <family val="2"/>
      <scheme val="minor"/>
    </font>
    <font>
      <sz val="11"/>
      <color rgb="FF9C0006"/>
      <name val="Calibri"/>
      <family val="2"/>
      <scheme val="minor"/>
    </font>
    <font>
      <sz val="11"/>
      <color rgb="FF9C5700"/>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b/>
      <sz val="16"/>
      <color theme="0"/>
      <name val="Calibri"/>
      <family val="2"/>
      <scheme val="minor"/>
    </font>
    <font>
      <b/>
      <sz val="16"/>
      <color theme="0"/>
      <name val="Aptos Narrow"/>
      <family val="2"/>
    </font>
    <font>
      <b/>
      <sz val="72"/>
      <color theme="4" tint="-0.249977111117893"/>
      <name val="Aptos Narrow"/>
      <family val="2"/>
    </font>
    <font>
      <sz val="11"/>
      <color theme="4" tint="-0.249977111117893"/>
      <name val="Calibri"/>
      <family val="2"/>
      <scheme val="minor"/>
    </font>
    <font>
      <b/>
      <sz val="12"/>
      <color theme="1"/>
      <name val="Aptos"/>
      <family val="2"/>
    </font>
    <font>
      <sz val="11"/>
      <color theme="1"/>
      <name val="Aptos"/>
      <family val="2"/>
    </font>
    <font>
      <sz val="11"/>
      <color theme="4"/>
      <name val="Calibri"/>
      <family val="2"/>
      <scheme val="minor"/>
    </font>
    <font>
      <sz val="12"/>
      <color theme="1"/>
      <name val="Calibri"/>
      <family val="2"/>
      <scheme val="minor"/>
    </font>
    <font>
      <sz val="12"/>
      <color theme="1"/>
      <name val="Aptos"/>
      <family val="2"/>
    </font>
    <font>
      <sz val="11"/>
      <color theme="0"/>
      <name val="Aptos"/>
      <family val="2"/>
    </font>
    <font>
      <b/>
      <sz val="16"/>
      <color theme="0"/>
      <name val="Aptos"/>
      <family val="2"/>
    </font>
    <font>
      <b/>
      <sz val="11"/>
      <color theme="1"/>
      <name val="Aptos"/>
      <family val="2"/>
    </font>
    <font>
      <sz val="12"/>
      <color theme="0"/>
      <name val="Aptos"/>
      <family val="2"/>
    </font>
    <font>
      <sz val="9"/>
      <color rgb="FF9C5700"/>
      <name val="Calibri"/>
      <family val="2"/>
      <scheme val="minor"/>
    </font>
    <font>
      <sz val="9"/>
      <color rgb="FF9C0006"/>
      <name val="Calibri"/>
      <family val="2"/>
      <scheme val="minor"/>
    </font>
    <font>
      <b/>
      <sz val="11"/>
      <color rgb="FF000000"/>
      <name val="Calibri"/>
      <family val="2"/>
      <scheme val="minor"/>
    </font>
    <font>
      <sz val="11"/>
      <color rgb="FF000000"/>
      <name val="Calibri"/>
      <family val="2"/>
      <scheme val="minor"/>
    </font>
    <font>
      <sz val="8"/>
      <name val="Calibri"/>
      <family val="2"/>
      <scheme val="minor"/>
    </font>
    <font>
      <sz val="11"/>
      <color theme="0" tint="-0.249977111117893"/>
      <name val="Aptos"/>
      <family val="2"/>
    </font>
    <font>
      <b/>
      <sz val="12"/>
      <color theme="1"/>
      <name val="Calibri"/>
      <family val="2"/>
      <scheme val="minor"/>
    </font>
    <font>
      <sz val="12"/>
      <color rgb="FF000000"/>
      <name val="Calibri"/>
      <family val="2"/>
      <scheme val="minor"/>
    </font>
    <font>
      <b/>
      <sz val="12"/>
      <color rgb="FF000000"/>
      <name val="Calibri"/>
      <family val="2"/>
      <scheme val="minor"/>
    </font>
    <font>
      <sz val="12"/>
      <color rgb="FF000000"/>
      <name val="Aptos Narrow"/>
      <family val="2"/>
    </font>
    <font>
      <b/>
      <sz val="12"/>
      <color rgb="FF000000"/>
      <name val="Cambria"/>
      <family val="1"/>
      <scheme val="major"/>
    </font>
    <font>
      <b/>
      <sz val="12"/>
      <color rgb="FF000000"/>
      <name val="Calibri"/>
      <family val="2"/>
      <scheme val="minor"/>
    </font>
    <font>
      <sz val="12"/>
      <color rgb="FF000000"/>
      <name val="Aptos Display"/>
      <family val="2"/>
    </font>
    <font>
      <sz val="11"/>
      <color rgb="FF242424"/>
      <name val="Aptos Narrow"/>
      <family val="2"/>
    </font>
    <font>
      <b/>
      <sz val="11"/>
      <color theme="4" tint="-0.249977111117893"/>
      <name val="Calibri"/>
      <family val="2"/>
      <scheme val="minor"/>
    </font>
    <font>
      <b/>
      <sz val="11"/>
      <color theme="0"/>
      <name val="Aptos"/>
      <family val="2"/>
    </font>
    <font>
      <sz val="11"/>
      <name val="Aptos"/>
      <family val="2"/>
    </font>
    <font>
      <b/>
      <sz val="11"/>
      <color rgb="FF000000"/>
      <name val="Aptos"/>
      <family val="2"/>
    </font>
    <font>
      <u/>
      <sz val="11"/>
      <color theme="10"/>
      <name val="Calibri"/>
      <family val="2"/>
      <scheme val="minor"/>
    </font>
    <font>
      <b/>
      <sz val="14"/>
      <color theme="1"/>
      <name val="Aptos"/>
      <family val="2"/>
    </font>
    <font>
      <sz val="12"/>
      <name val="Aptos"/>
      <family val="2"/>
    </font>
    <font>
      <sz val="12"/>
      <color theme="4" tint="-0.249977111117893"/>
      <name val="Aptos Narrow"/>
      <family val="2"/>
    </font>
    <font>
      <sz val="72"/>
      <color theme="4" tint="-0.249977111117893"/>
      <name val="Aptos Narrow"/>
      <family val="2"/>
    </font>
    <font>
      <b/>
      <sz val="14"/>
      <color theme="4" tint="-0.249977111117893"/>
      <name val="Aptos Narrow"/>
      <family val="2"/>
    </font>
    <font>
      <b/>
      <sz val="14"/>
      <color theme="0" tint="-0.249977111117893"/>
      <name val="Aptos Narrow"/>
      <family val="2"/>
    </font>
    <font>
      <sz val="12"/>
      <color rgb="FF080707"/>
      <name val="Calibri"/>
      <family val="2"/>
      <scheme val="minor"/>
    </font>
    <font>
      <u/>
      <sz val="12"/>
      <color rgb="FF006DCC"/>
      <name val="Calibri"/>
      <family val="2"/>
      <scheme val="minor"/>
    </font>
    <font>
      <b/>
      <sz val="11"/>
      <color rgb="FF3F3F3F"/>
      <name val="Calibri"/>
      <family val="2"/>
      <scheme val="minor"/>
    </font>
    <font>
      <u/>
      <sz val="12"/>
      <color theme="10"/>
      <name val="Calibri"/>
      <family val="2"/>
      <scheme val="minor"/>
    </font>
    <font>
      <sz val="11"/>
      <color rgb="FF000000"/>
      <name val="Calibri"/>
      <family val="2"/>
    </font>
    <font>
      <sz val="12"/>
      <color rgb="FF000000"/>
      <name val="Aptos"/>
      <family val="2"/>
    </font>
    <font>
      <sz val="16"/>
      <name val="Calibri"/>
      <family val="2"/>
      <scheme val="minor"/>
    </font>
    <font>
      <b/>
      <sz val="24"/>
      <color theme="0"/>
      <name val="Aptos"/>
      <family val="2"/>
    </font>
    <font>
      <sz val="9"/>
      <color theme="1"/>
      <name val="Aptos Display"/>
      <family val="2"/>
    </font>
    <font>
      <b/>
      <sz val="9"/>
      <color theme="4" tint="-0.249977111117893"/>
      <name val="Aptos Display"/>
      <family val="2"/>
    </font>
    <font>
      <sz val="12"/>
      <color theme="1"/>
      <name val="Aptos Display"/>
      <family val="2"/>
    </font>
    <font>
      <b/>
      <sz val="48"/>
      <color theme="4" tint="-0.249977111117893"/>
      <name val="Aptos Narrow"/>
      <family val="2"/>
    </font>
    <font>
      <b/>
      <sz val="48"/>
      <color theme="3" tint="0.59999389629810485"/>
      <name val="Aptos Narrow"/>
      <family val="2"/>
    </font>
    <font>
      <sz val="11"/>
      <color rgb="FF006100"/>
      <name val="Calibri"/>
      <family val="2"/>
      <scheme val="minor"/>
    </font>
    <font>
      <b/>
      <sz val="11"/>
      <color theme="1"/>
      <name val="Aptos Narrow"/>
      <family val="2"/>
    </font>
    <font>
      <b/>
      <sz val="20"/>
      <color theme="1"/>
      <name val="Aptos"/>
      <family val="2"/>
    </font>
    <font>
      <b/>
      <sz val="14"/>
      <color theme="0" tint="-0.499984740745262"/>
      <name val="Aptos"/>
      <family val="2"/>
    </font>
    <font>
      <b/>
      <sz val="12"/>
      <color theme="0" tint="-0.249977111117893"/>
      <name val="Aptos"/>
      <family val="2"/>
    </font>
    <font>
      <sz val="12"/>
      <color theme="0" tint="-0.249977111117893"/>
      <name val="Calibri"/>
      <family val="2"/>
      <scheme val="minor"/>
    </font>
    <font>
      <sz val="11"/>
      <color rgb="FF3F3F76"/>
      <name val="Calibri"/>
      <family val="2"/>
      <scheme val="minor"/>
    </font>
    <font>
      <b/>
      <sz val="20"/>
      <color theme="0"/>
      <name val="Aptos Narrow"/>
      <family val="2"/>
    </font>
    <font>
      <sz val="10"/>
      <color theme="1"/>
      <name val="Aptos"/>
      <family val="2"/>
    </font>
    <font>
      <b/>
      <sz val="24"/>
      <name val="Aptos"/>
      <family val="2"/>
    </font>
    <font>
      <sz val="8"/>
      <color theme="1"/>
      <name val="Aptos"/>
      <family val="2"/>
    </font>
    <font>
      <sz val="8"/>
      <color theme="1"/>
      <name val="Segoe UI Emoji"/>
      <family val="2"/>
    </font>
    <font>
      <sz val="8"/>
      <color theme="0"/>
      <name val="Calibri"/>
      <family val="2"/>
      <scheme val="minor"/>
    </font>
    <font>
      <sz val="8"/>
      <color theme="4" tint="-0.249977111117893"/>
      <name val="Aptos Narrow"/>
      <family val="2"/>
    </font>
    <font>
      <sz val="18"/>
      <color theme="0"/>
      <name val="Calibri"/>
      <family val="2"/>
      <scheme val="minor"/>
    </font>
    <font>
      <sz val="18"/>
      <color theme="1"/>
      <name val="Aptos"/>
      <family val="2"/>
    </font>
    <font>
      <b/>
      <sz val="18"/>
      <color theme="4" tint="-0.249977111117893"/>
      <name val="Aptos Narrow"/>
      <family val="2"/>
    </font>
    <font>
      <sz val="18"/>
      <color theme="1"/>
      <name val="Calibri"/>
      <family val="2"/>
      <scheme val="minor"/>
    </font>
    <font>
      <b/>
      <sz val="12"/>
      <color theme="4" tint="-0.249977111117893"/>
      <name val="Aptos"/>
      <family val="2"/>
    </font>
    <font>
      <sz val="11"/>
      <color theme="4" tint="-0.249977111117893"/>
      <name val="Aptos Narrow"/>
      <family val="2"/>
    </font>
    <font>
      <sz val="48"/>
      <color theme="4" tint="-0.249977111117893"/>
      <name val="Aptos Narrow"/>
      <family val="2"/>
    </font>
    <font>
      <sz val="16"/>
      <color theme="0"/>
      <name val="Aptos"/>
      <family val="2"/>
    </font>
    <font>
      <sz val="11"/>
      <color rgb="FF000000"/>
      <name val="Aptos"/>
      <family val="2"/>
    </font>
    <font>
      <sz val="12"/>
      <color theme="4" tint="-0.249977111117893"/>
      <name val="Aptos"/>
      <family val="2"/>
    </font>
    <font>
      <sz val="12"/>
      <color rgb="FF9C5700"/>
      <name val="Aptos"/>
      <family val="2"/>
    </font>
    <font>
      <sz val="12"/>
      <color rgb="FF006100"/>
      <name val="Aptos"/>
      <family val="2"/>
    </font>
    <font>
      <sz val="11"/>
      <name val="Calibri"/>
      <family val="2"/>
      <scheme val="minor"/>
    </font>
    <font>
      <sz val="8"/>
      <color theme="4" tint="-0.249977111117893"/>
      <name val="Calibri"/>
      <family val="2"/>
      <scheme val="minor"/>
    </font>
    <font>
      <sz val="18"/>
      <color theme="0" tint="-4.9989318521683403E-2"/>
      <name val="Aptos Narrow"/>
      <family val="2"/>
    </font>
    <font>
      <b/>
      <sz val="12"/>
      <color rgb="FFFA7D00"/>
      <name val="Aptos"/>
      <family val="2"/>
    </font>
    <font>
      <sz val="12"/>
      <color rgb="FF9C0006"/>
      <name val="Aptos"/>
      <family val="2"/>
    </font>
    <font>
      <b/>
      <sz val="12"/>
      <color rgb="FFFF0000"/>
      <name val="Aptos"/>
      <family val="2"/>
    </font>
    <font>
      <b/>
      <sz val="10"/>
      <color theme="1"/>
      <name val="Aptos"/>
      <family val="2"/>
    </font>
    <font>
      <sz val="16"/>
      <color theme="1"/>
      <name val="Aptos"/>
      <family val="2"/>
    </font>
    <font>
      <i/>
      <sz val="12"/>
      <color rgb="FFC00000"/>
      <name val="Aptos"/>
      <family val="2"/>
    </font>
    <font>
      <b/>
      <sz val="12"/>
      <color theme="0"/>
      <name val="Aptos"/>
      <family val="2"/>
    </font>
    <font>
      <b/>
      <sz val="14"/>
      <color theme="0"/>
      <name val="Aptos"/>
      <family val="2"/>
    </font>
    <font>
      <b/>
      <sz val="18"/>
      <color theme="0"/>
      <name val="Aptos"/>
      <family val="2"/>
    </font>
    <font>
      <sz val="14"/>
      <color theme="0"/>
      <name val="Aptos"/>
      <family val="2"/>
    </font>
    <font>
      <sz val="18"/>
      <name val="Aptos"/>
      <family val="2"/>
    </font>
    <font>
      <b/>
      <sz val="48"/>
      <color theme="0"/>
      <name val="Aptos Narrow"/>
      <family val="2"/>
    </font>
    <font>
      <b/>
      <sz val="11"/>
      <color theme="0"/>
      <name val="Aptos Black"/>
      <family val="2"/>
    </font>
    <font>
      <sz val="10"/>
      <color theme="1"/>
      <name val="Arial Unicode MS"/>
    </font>
    <font>
      <i/>
      <sz val="10"/>
      <color theme="1"/>
      <name val="Aptos"/>
      <family val="2"/>
    </font>
    <font>
      <b/>
      <sz val="14"/>
      <color rgb="FF000000"/>
      <name val="Aptos"/>
      <family val="2"/>
    </font>
    <font>
      <sz val="14"/>
      <color rgb="FF000000"/>
      <name val="Aptos"/>
      <family val="2"/>
    </font>
    <font>
      <sz val="14"/>
      <color rgb="FFFF0000"/>
      <name val="Aptos"/>
      <family val="2"/>
    </font>
    <font>
      <sz val="14"/>
      <color theme="3"/>
      <name val="Aptos"/>
      <family val="2"/>
    </font>
    <font>
      <b/>
      <i/>
      <sz val="14"/>
      <color rgb="FF000000"/>
      <name val="Aptos"/>
      <family val="2"/>
    </font>
    <font>
      <i/>
      <sz val="14"/>
      <color rgb="FF000000"/>
      <name val="Aptos"/>
      <family val="2"/>
    </font>
    <font>
      <i/>
      <sz val="14"/>
      <color rgb="FFFF0000"/>
      <name val="Aptos"/>
      <family val="2"/>
    </font>
    <font>
      <sz val="11"/>
      <color theme="0"/>
      <name val="Aptos"/>
      <family val="2"/>
    </font>
    <font>
      <b/>
      <sz val="12"/>
      <color theme="0"/>
      <name val="Aptos"/>
      <family val="2"/>
    </font>
    <font>
      <b/>
      <sz val="18"/>
      <color theme="0"/>
      <name val="Aptos"/>
      <family val="2"/>
    </font>
    <font>
      <sz val="14"/>
      <color theme="0"/>
      <name val="Aptos"/>
      <family val="2"/>
    </font>
    <font>
      <b/>
      <sz val="10"/>
      <color theme="1"/>
      <name val="Aptos"/>
      <family val="2"/>
    </font>
    <font>
      <sz val="10"/>
      <color theme="1"/>
      <name val="Aptos"/>
      <family val="2"/>
    </font>
    <font>
      <b/>
      <sz val="20"/>
      <color theme="0" tint="-0.14999847407452621"/>
      <name val="Aptos"/>
      <family val="2"/>
    </font>
    <font>
      <b/>
      <sz val="20"/>
      <color theme="0" tint="-0.14999847407452621"/>
      <name val="Aptos"/>
      <family val="2"/>
    </font>
    <font>
      <b/>
      <sz val="20"/>
      <color theme="4" tint="0.39997558519241921"/>
      <name val="Aptos"/>
      <family val="2"/>
    </font>
    <font>
      <sz val="12"/>
      <color theme="1"/>
      <name val="Aptos"/>
      <family val="2"/>
    </font>
    <font>
      <i/>
      <sz val="10"/>
      <color theme="1"/>
      <name val="Aptos"/>
      <family val="2"/>
    </font>
    <font>
      <b/>
      <sz val="72"/>
      <color theme="4" tint="-0.249977111117893"/>
      <name val="Aptos Narrow"/>
      <family val="2"/>
    </font>
    <font>
      <b/>
      <sz val="20"/>
      <color theme="4" tint="0.39997558519241921"/>
      <name val="Aptos"/>
      <family val="2"/>
    </font>
    <font>
      <sz val="16"/>
      <color theme="1"/>
      <name val="Aptos"/>
      <family val="2"/>
    </font>
    <font>
      <sz val="10"/>
      <name val="Aptos"/>
      <family val="2"/>
    </font>
    <font>
      <sz val="10"/>
      <color theme="0" tint="-0.249977111117893"/>
      <name val="Aptos"/>
      <family val="2"/>
    </font>
    <font>
      <b/>
      <sz val="10"/>
      <name val="Aptos Narrow"/>
      <family val="2"/>
    </font>
    <font>
      <sz val="10"/>
      <name val="Calibri"/>
      <family val="2"/>
      <scheme val="minor"/>
    </font>
  </fonts>
  <fills count="39">
    <fill>
      <patternFill patternType="none"/>
    </fill>
    <fill>
      <patternFill patternType="gray125"/>
    </fill>
    <fill>
      <patternFill patternType="solid">
        <fgColor rgb="FFF2F2F2"/>
      </patternFill>
    </fill>
    <fill>
      <patternFill patternType="solid">
        <fgColor rgb="FFFFC7CE"/>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3" tint="0.79998168889431442"/>
        <bgColor indexed="64"/>
      </patternFill>
    </fill>
    <fill>
      <patternFill patternType="solid">
        <fgColor theme="3"/>
        <bgColor indexed="64"/>
      </patternFill>
    </fill>
    <fill>
      <patternFill patternType="solid">
        <fgColor theme="1"/>
        <bgColor indexed="64"/>
      </patternFill>
    </fill>
    <fill>
      <patternFill patternType="solid">
        <fgColor theme="4"/>
        <bgColor indexed="64"/>
      </patternFill>
    </fill>
    <fill>
      <patternFill patternType="solid">
        <fgColor theme="0"/>
        <bgColor indexed="64"/>
      </patternFill>
    </fill>
    <fill>
      <patternFill patternType="solid">
        <fgColor theme="3" tint="-0.499984740745262"/>
        <bgColor indexed="64"/>
      </patternFill>
    </fill>
    <fill>
      <patternFill patternType="solid">
        <fgColor theme="4" tint="-0.2499465926084170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50"/>
        <bgColor indexed="64"/>
      </patternFill>
    </fill>
    <fill>
      <patternFill patternType="solid">
        <fgColor theme="9"/>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FFFF00"/>
        <bgColor rgb="FF000000"/>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7" tint="0.79998168889431442"/>
        <bgColor indexed="65"/>
      </patternFill>
    </fill>
    <fill>
      <patternFill patternType="solid">
        <fgColor rgb="FFC6EFCE"/>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CC99"/>
      </patternFill>
    </fill>
    <fill>
      <patternFill patternType="solid">
        <fgColor theme="4" tint="-0.249977111117893"/>
        <bgColor indexed="64"/>
      </patternFill>
    </fill>
    <fill>
      <patternFill patternType="solid">
        <fgColor theme="3" tint="-0.249977111117893"/>
        <bgColor indexed="64"/>
      </patternFill>
    </fill>
    <fill>
      <patternFill patternType="solid">
        <fgColor theme="6" tint="0.39997558519241921"/>
        <bgColor indexed="65"/>
      </patternFill>
    </fill>
    <fill>
      <patternFill patternType="solid">
        <fgColor theme="9"/>
      </patternFill>
    </fill>
    <fill>
      <patternFill patternType="solid">
        <fgColor rgb="FFFFCCCC"/>
        <bgColor indexed="64"/>
      </patternFill>
    </fill>
    <fill>
      <patternFill patternType="solid">
        <fgColor theme="2"/>
        <bgColor indexed="64"/>
      </patternFill>
    </fill>
    <fill>
      <patternFill patternType="solid">
        <fgColor theme="7" tint="0.59999389629810485"/>
        <bgColor indexed="64"/>
      </patternFill>
    </fill>
    <fill>
      <patternFill patternType="solid">
        <fgColor rgb="FFFFFF00"/>
        <bgColor indexed="64"/>
      </patternFill>
    </fill>
  </fills>
  <borders count="92">
    <border>
      <left/>
      <right/>
      <top/>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theme="0" tint="-0.14999847407452621"/>
      </right>
      <top style="thin">
        <color indexed="64"/>
      </top>
      <bottom style="thin">
        <color theme="0" tint="-0.14999847407452621"/>
      </bottom>
      <diagonal/>
    </border>
    <border>
      <left style="thin">
        <color indexed="64"/>
      </left>
      <right style="thin">
        <color theme="0" tint="-0.14999847407452621"/>
      </right>
      <top/>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theme="0" tint="-0.14999847407452621"/>
      </left>
      <right style="thin">
        <color indexed="64"/>
      </right>
      <top style="thin">
        <color theme="0" tint="-0.14999847407452621"/>
      </top>
      <bottom style="thin">
        <color indexed="64"/>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theme="0" tint="-0.14999847407452621"/>
      </left>
      <right style="thin">
        <color indexed="64"/>
      </right>
      <top style="thin">
        <color theme="0" tint="-0.14999847407452621"/>
      </top>
      <bottom/>
      <diagonal/>
    </border>
    <border>
      <left style="thin">
        <color indexed="64"/>
      </left>
      <right style="thin">
        <color theme="0" tint="-0.14999847407452621"/>
      </right>
      <top style="thin">
        <color theme="0" tint="-0.14999847407452621"/>
      </top>
      <bottom style="thin">
        <color indexed="64"/>
      </bottom>
      <diagonal/>
    </border>
    <border>
      <left style="thin">
        <color indexed="64"/>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right style="thin">
        <color theme="0" tint="-0.14999847407452621"/>
      </right>
      <top style="thin">
        <color theme="0" tint="-0.14999847407452621"/>
      </top>
      <bottom style="thin">
        <color indexed="64"/>
      </bottom>
      <diagonal/>
    </border>
    <border>
      <left style="thin">
        <color indexed="64"/>
      </left>
      <right/>
      <top style="thin">
        <color theme="0" tint="-0.14999847407452621"/>
      </top>
      <bottom style="thin">
        <color theme="0" tint="-0.14999847407452621"/>
      </bottom>
      <diagonal/>
    </border>
    <border>
      <left/>
      <right style="thin">
        <color theme="0" tint="-0.14999847407452621"/>
      </right>
      <top style="thin">
        <color indexed="64"/>
      </top>
      <bottom style="thin">
        <color theme="0" tint="-0.1499984740745262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hair">
        <color auto="1"/>
      </left>
      <right style="hair">
        <color auto="1"/>
      </right>
      <top style="thin">
        <color auto="1"/>
      </top>
      <bottom style="hair">
        <color auto="1"/>
      </bottom>
      <diagonal/>
    </border>
    <border>
      <left/>
      <right style="hair">
        <color auto="1"/>
      </right>
      <top style="hair">
        <color auto="1"/>
      </top>
      <bottom style="hair">
        <color auto="1"/>
      </bottom>
      <diagonal/>
    </border>
    <border>
      <left style="thin">
        <color rgb="FF3F3F3F"/>
      </left>
      <right style="thin">
        <color rgb="FF3F3F3F"/>
      </right>
      <top style="thin">
        <color rgb="FF3F3F3F"/>
      </top>
      <bottom style="thin">
        <color rgb="FF3F3F3F"/>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hair">
        <color auto="1"/>
      </left>
      <right style="thin">
        <color auto="1"/>
      </right>
      <top style="thin">
        <color auto="1"/>
      </top>
      <bottom style="hair">
        <color auto="1"/>
      </bottom>
      <diagonal/>
    </border>
    <border>
      <left style="thin">
        <color indexed="64"/>
      </left>
      <right/>
      <top style="thin">
        <color indexed="64"/>
      </top>
      <bottom style="thin">
        <color indexed="64"/>
      </bottom>
      <diagonal/>
    </border>
    <border>
      <left/>
      <right/>
      <top style="thin">
        <color theme="0"/>
      </top>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indexed="64"/>
      </left>
      <right style="thin">
        <color theme="0"/>
      </right>
      <top/>
      <bottom/>
      <diagonal/>
    </border>
    <border>
      <left style="thin">
        <color theme="0"/>
      </left>
      <right/>
      <top/>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style="thin">
        <color theme="0"/>
      </left>
      <right/>
      <top style="thin">
        <color indexed="64"/>
      </top>
      <bottom/>
      <diagonal/>
    </border>
    <border>
      <left style="thin">
        <color theme="0"/>
      </left>
      <right style="thin">
        <color theme="0"/>
      </right>
      <top style="thin">
        <color theme="0"/>
      </top>
      <bottom style="thin">
        <color indexed="64"/>
      </bottom>
      <diagonal/>
    </border>
    <border>
      <left style="hair">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thin">
        <color indexed="64"/>
      </left>
      <right style="thin">
        <color indexed="64"/>
      </right>
      <top/>
      <bottom style="thin">
        <color rgb="FF3F3F3F"/>
      </bottom>
      <diagonal/>
    </border>
    <border>
      <left style="thin">
        <color theme="0" tint="-0.249977111117893"/>
      </left>
      <right style="thin">
        <color indexed="64"/>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indexed="64"/>
      </right>
      <top style="thin">
        <color indexed="64"/>
      </top>
      <bottom style="thin">
        <color theme="0" tint="-0.249977111117893"/>
      </bottom>
      <diagonal/>
    </border>
    <border>
      <left style="thin">
        <color theme="0" tint="-0.249977111117893"/>
      </left>
      <right style="thin">
        <color indexed="64"/>
      </right>
      <top style="thin">
        <color theme="0" tint="-0.249977111117893"/>
      </top>
      <bottom style="thin">
        <color theme="0" tint="-0.249977111117893"/>
      </bottom>
      <diagonal/>
    </border>
    <border>
      <left style="thin">
        <color rgb="FF7F7F7F"/>
      </left>
      <right style="thin">
        <color rgb="FF7F7F7F"/>
      </right>
      <top style="thin">
        <color rgb="FF7F7F7F"/>
      </top>
      <bottom/>
      <diagonal/>
    </border>
    <border>
      <left style="dotted">
        <color indexed="64"/>
      </left>
      <right style="dotted">
        <color indexed="64"/>
      </right>
      <top style="dotted">
        <color indexed="64"/>
      </top>
      <bottom style="dotted">
        <color indexed="64"/>
      </bottom>
      <diagonal/>
    </border>
    <border>
      <left style="thin">
        <color rgb="FF000000"/>
      </left>
      <right style="thin">
        <color rgb="FF000000"/>
      </right>
      <top style="thin">
        <color rgb="FF000000"/>
      </top>
      <bottom/>
      <diagonal/>
    </border>
    <border>
      <left/>
      <right style="thin">
        <color rgb="FF7F7F7F"/>
      </right>
      <top style="thin">
        <color rgb="FF7F7F7F"/>
      </top>
      <bottom style="thin">
        <color rgb="FF7F7F7F"/>
      </bottom>
      <diagonal/>
    </border>
    <border>
      <left style="thin">
        <color indexed="64"/>
      </left>
      <right style="thin">
        <color auto="1"/>
      </right>
      <top style="thin">
        <color auto="1"/>
      </top>
      <bottom style="hair">
        <color auto="1"/>
      </bottom>
      <diagonal/>
    </border>
    <border>
      <left style="thin">
        <color indexed="64"/>
      </left>
      <right style="thin">
        <color auto="1"/>
      </right>
      <top style="hair">
        <color auto="1"/>
      </top>
      <bottom style="hair">
        <color auto="1"/>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theme="0" tint="-0.14999847407452621"/>
      </top>
      <bottom style="thin">
        <color theme="0" tint="-0.14999847407452621"/>
      </bottom>
      <diagonal/>
    </border>
    <border>
      <left style="thin">
        <color indexed="64"/>
      </left>
      <right style="thin">
        <color indexed="64"/>
      </right>
      <top style="thin">
        <color theme="0" tint="-0.14999847407452621"/>
      </top>
      <bottom style="thin">
        <color indexed="64"/>
      </bottom>
      <diagonal/>
    </border>
    <border>
      <left style="thin">
        <color indexed="64"/>
      </left>
      <right style="thin">
        <color indexed="64"/>
      </right>
      <top style="thin">
        <color theme="0" tint="-0.14999847407452621"/>
      </top>
      <bottom/>
      <diagonal/>
    </border>
    <border>
      <left style="dotted">
        <color indexed="64"/>
      </left>
      <right style="dotted">
        <color indexed="64"/>
      </right>
      <top style="dotted">
        <color indexed="64"/>
      </top>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bottom style="dotted">
        <color indexed="64"/>
      </bottom>
      <diagonal/>
    </border>
    <border>
      <left/>
      <right/>
      <top style="thin">
        <color indexed="64"/>
      </top>
      <bottom style="medium">
        <color indexed="64"/>
      </bottom>
      <diagonal/>
    </border>
  </borders>
  <cellStyleXfs count="18">
    <xf numFmtId="0" fontId="0" fillId="0" borderId="0"/>
    <xf numFmtId="0" fontId="5" fillId="3" borderId="0" applyNumberFormat="0" applyBorder="0" applyAlignment="0" applyProtection="0"/>
    <xf numFmtId="0" fontId="6" fillId="4" borderId="0" applyNumberFormat="0" applyBorder="0" applyAlignment="0" applyProtection="0"/>
    <xf numFmtId="0" fontId="7" fillId="2" borderId="1" applyNumberFormat="0" applyAlignment="0" applyProtection="0"/>
    <xf numFmtId="0" fontId="9"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10" fillId="8" borderId="0" applyFont="0" applyBorder="0" applyAlignment="0">
      <alignment horizontal="center" vertical="center" wrapText="1"/>
    </xf>
    <xf numFmtId="0" fontId="3" fillId="0" borderId="0"/>
    <xf numFmtId="0" fontId="17" fillId="0" borderId="0"/>
    <xf numFmtId="0" fontId="41" fillId="0" borderId="0" applyNumberFormat="0" applyFill="0" applyBorder="0" applyAlignment="0" applyProtection="0"/>
    <xf numFmtId="0" fontId="50" fillId="2" borderId="37" applyNumberFormat="0" applyAlignment="0" applyProtection="0"/>
    <xf numFmtId="0" fontId="51" fillId="0" borderId="0" applyNumberFormat="0" applyFill="0" applyBorder="0" applyAlignment="0" applyProtection="0"/>
    <xf numFmtId="0" fontId="3" fillId="25" borderId="0" applyNumberFormat="0" applyBorder="0" applyAlignment="0" applyProtection="0"/>
    <xf numFmtId="0" fontId="61" fillId="26" borderId="0" applyNumberFormat="0" applyBorder="0" applyAlignment="0" applyProtection="0"/>
    <xf numFmtId="0" fontId="17" fillId="0" borderId="0"/>
    <xf numFmtId="0" fontId="67" fillId="30" borderId="1" applyNumberFormat="0" applyAlignment="0" applyProtection="0"/>
    <xf numFmtId="0" fontId="3" fillId="33" borderId="0" applyNumberFormat="0" applyBorder="0" applyAlignment="0" applyProtection="0"/>
  </cellStyleXfs>
  <cellXfs count="725">
    <xf numFmtId="0" fontId="0" fillId="0" borderId="0" xfId="0"/>
    <xf numFmtId="0" fontId="2" fillId="0" borderId="0" xfId="0" applyFont="1"/>
    <xf numFmtId="0" fontId="2" fillId="0" borderId="0" xfId="0" applyFont="1" applyAlignment="1">
      <alignment vertical="center" wrapText="1"/>
    </xf>
    <xf numFmtId="0" fontId="1" fillId="0" borderId="0" xfId="0" applyFont="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vertical="top"/>
    </xf>
    <xf numFmtId="0" fontId="2" fillId="0" borderId="0" xfId="0" applyFont="1" applyAlignment="1">
      <alignment horizontal="left" vertical="center" wrapText="1"/>
    </xf>
    <xf numFmtId="0" fontId="4" fillId="0" borderId="0" xfId="0" applyFont="1" applyAlignment="1">
      <alignment horizontal="center" vertical="top" wrapText="1"/>
    </xf>
    <xf numFmtId="0" fontId="0" fillId="0" borderId="0" xfId="0" applyAlignment="1">
      <alignment vertical="top" wrapText="1"/>
    </xf>
    <xf numFmtId="0" fontId="2" fillId="0" borderId="0" xfId="0" applyFont="1" applyAlignment="1">
      <alignment horizontal="center" vertical="center" wrapText="1"/>
    </xf>
    <xf numFmtId="0" fontId="9" fillId="5" borderId="0" xfId="4"/>
    <xf numFmtId="0" fontId="0" fillId="9" borderId="0" xfId="0" applyFill="1"/>
    <xf numFmtId="0" fontId="0" fillId="14" borderId="0" xfId="0" applyFill="1"/>
    <xf numFmtId="0" fontId="9" fillId="14" borderId="0" xfId="4" applyFill="1"/>
    <xf numFmtId="0" fontId="0" fillId="14" borderId="0" xfId="0" applyFill="1" applyAlignment="1">
      <alignment wrapText="1"/>
    </xf>
    <xf numFmtId="0" fontId="0" fillId="14" borderId="0" xfId="0" applyFill="1" applyAlignment="1">
      <alignment horizontal="center" vertical="center" wrapText="1"/>
    </xf>
    <xf numFmtId="0" fontId="0" fillId="14" borderId="0" xfId="0" applyFill="1" applyAlignment="1">
      <alignment horizontal="center" vertical="center"/>
    </xf>
    <xf numFmtId="0" fontId="0" fillId="14" borderId="0" xfId="0" applyFill="1" applyAlignment="1">
      <alignment horizontal="center"/>
    </xf>
    <xf numFmtId="0" fontId="9" fillId="5" borderId="5" xfId="4" applyBorder="1"/>
    <xf numFmtId="0" fontId="9" fillId="5" borderId="0" xfId="4" applyBorder="1" applyAlignment="1">
      <alignment horizontal="center" vertical="center"/>
    </xf>
    <xf numFmtId="0" fontId="9" fillId="5" borderId="7" xfId="4" applyBorder="1"/>
    <xf numFmtId="0" fontId="9" fillId="5" borderId="3" xfId="4" applyBorder="1"/>
    <xf numFmtId="0" fontId="8" fillId="5" borderId="5" xfId="4" applyFont="1" applyBorder="1"/>
    <xf numFmtId="0" fontId="11" fillId="13" borderId="9" xfId="4" applyFont="1" applyFill="1" applyBorder="1" applyAlignment="1">
      <alignment horizontal="center" vertical="center"/>
    </xf>
    <xf numFmtId="0" fontId="0" fillId="14" borderId="0" xfId="0" applyFill="1" applyAlignment="1">
      <alignment horizontal="left" vertical="center" indent="1"/>
    </xf>
    <xf numFmtId="0" fontId="0" fillId="0" borderId="0" xfId="0" applyAlignment="1">
      <alignment horizontal="left" indent="1"/>
    </xf>
    <xf numFmtId="0" fontId="15" fillId="14" borderId="0" xfId="0" applyFont="1" applyFill="1"/>
    <xf numFmtId="0" fontId="21" fillId="14" borderId="0" xfId="0" applyFont="1" applyFill="1"/>
    <xf numFmtId="0" fontId="19" fillId="14" borderId="0" xfId="4" applyFont="1" applyFill="1"/>
    <xf numFmtId="0" fontId="14" fillId="12" borderId="12" xfId="6" applyFont="1" applyFill="1" applyBorder="1" applyAlignment="1">
      <alignment horizontal="left" vertical="center" wrapText="1" indent="1"/>
    </xf>
    <xf numFmtId="0" fontId="18" fillId="0" borderId="0" xfId="0" applyFont="1"/>
    <xf numFmtId="0" fontId="13" fillId="14" borderId="0" xfId="4" applyFont="1" applyFill="1" applyAlignment="1">
      <alignment horizontal="center" vertical="center"/>
    </xf>
    <xf numFmtId="0" fontId="24" fillId="0" borderId="0" xfId="1" applyFont="1" applyFill="1" applyAlignment="1">
      <alignment horizontal="center" vertical="center" wrapText="1"/>
    </xf>
    <xf numFmtId="0" fontId="23" fillId="0" borderId="0" xfId="2" applyFont="1" applyFill="1" applyAlignment="1">
      <alignment horizontal="center" vertical="center" wrapText="1"/>
    </xf>
    <xf numFmtId="0" fontId="8" fillId="5" borderId="15" xfId="4" applyFont="1" applyBorder="1"/>
    <xf numFmtId="0" fontId="8" fillId="5" borderId="8" xfId="4" applyFont="1" applyBorder="1"/>
    <xf numFmtId="0" fontId="0" fillId="0" borderId="0" xfId="0" applyAlignment="1">
      <alignment wrapText="1"/>
    </xf>
    <xf numFmtId="0" fontId="0" fillId="12" borderId="32" xfId="0" applyFill="1" applyBorder="1" applyAlignment="1">
      <alignment vertical="top" wrapText="1"/>
    </xf>
    <xf numFmtId="0" fontId="0" fillId="0" borderId="13" xfId="0" applyBorder="1" applyAlignment="1">
      <alignment horizontal="left" vertical="top" wrapText="1" indent="1"/>
    </xf>
    <xf numFmtId="0" fontId="8" fillId="17" borderId="13" xfId="0" applyFont="1" applyFill="1" applyBorder="1" applyAlignment="1">
      <alignment horizontal="left" vertical="top" wrapText="1" indent="1"/>
    </xf>
    <xf numFmtId="0" fontId="8" fillId="19" borderId="13" xfId="0" applyFont="1" applyFill="1" applyBorder="1" applyAlignment="1">
      <alignment horizontal="left" vertical="top" wrapText="1" indent="1"/>
    </xf>
    <xf numFmtId="0" fontId="8" fillId="18" borderId="13" xfId="0" applyFont="1" applyFill="1" applyBorder="1" applyAlignment="1">
      <alignment horizontal="left" vertical="top" wrapText="1" indent="1"/>
    </xf>
    <xf numFmtId="0" fontId="8" fillId="16" borderId="13" xfId="0" applyFont="1" applyFill="1" applyBorder="1" applyAlignment="1">
      <alignment horizontal="left" vertical="top" wrapText="1" indent="1"/>
    </xf>
    <xf numFmtId="0" fontId="8" fillId="20" borderId="13" xfId="0" applyFont="1" applyFill="1" applyBorder="1" applyAlignment="1">
      <alignment horizontal="left" vertical="top" wrapText="1" indent="1"/>
    </xf>
    <xf numFmtId="0" fontId="33" fillId="21" borderId="32" xfId="0" applyFont="1" applyFill="1" applyBorder="1" applyAlignment="1">
      <alignment horizontal="left" vertical="top" wrapText="1"/>
    </xf>
    <xf numFmtId="0" fontId="33" fillId="0" borderId="0" xfId="0" applyFont="1" applyAlignment="1">
      <alignment vertical="top" wrapText="1"/>
    </xf>
    <xf numFmtId="0" fontId="34" fillId="0" borderId="0" xfId="0" applyFont="1" applyAlignment="1">
      <alignment vertical="top" wrapText="1"/>
    </xf>
    <xf numFmtId="0" fontId="32" fillId="22" borderId="33" xfId="0" applyFont="1" applyFill="1" applyBorder="1" applyAlignment="1">
      <alignment vertical="top" wrapText="1"/>
    </xf>
    <xf numFmtId="0" fontId="35" fillId="22" borderId="33" xfId="0" applyFont="1" applyFill="1" applyBorder="1" applyAlignment="1">
      <alignment vertical="top" wrapText="1"/>
    </xf>
    <xf numFmtId="0" fontId="8" fillId="5" borderId="6" xfId="4" applyFont="1" applyBorder="1"/>
    <xf numFmtId="0" fontId="26" fillId="0" borderId="0" xfId="9" applyFont="1" applyAlignment="1">
      <alignment horizontal="left" vertical="center" wrapText="1" indent="1"/>
    </xf>
    <xf numFmtId="0" fontId="19" fillId="14" borderId="0" xfId="4" applyFont="1" applyFill="1" applyAlignment="1">
      <alignment horizontal="center"/>
    </xf>
    <xf numFmtId="0" fontId="19" fillId="14" borderId="0" xfId="4" applyFont="1" applyFill="1" applyAlignment="1"/>
    <xf numFmtId="0" fontId="38" fillId="14" borderId="0" xfId="4" applyFont="1" applyFill="1" applyAlignment="1">
      <alignment horizontal="center"/>
    </xf>
    <xf numFmtId="0" fontId="9" fillId="5" borderId="0" xfId="4" applyBorder="1" applyAlignment="1">
      <alignment horizontal="left" vertical="center" wrapText="1" indent="1"/>
    </xf>
    <xf numFmtId="0" fontId="12" fillId="11" borderId="10" xfId="4" applyFont="1" applyFill="1" applyBorder="1" applyAlignment="1">
      <alignment vertical="center" wrapText="1"/>
    </xf>
    <xf numFmtId="0" fontId="12" fillId="11" borderId="2" xfId="4" applyFont="1" applyFill="1" applyBorder="1" applyAlignment="1">
      <alignment vertical="center" wrapText="1"/>
    </xf>
    <xf numFmtId="0" fontId="39" fillId="14" borderId="0" xfId="4" applyFont="1" applyFill="1" applyAlignment="1">
      <alignment horizontal="left" wrapText="1" indent="1"/>
    </xf>
    <xf numFmtId="0" fontId="20" fillId="13" borderId="9" xfId="4" applyFont="1" applyFill="1" applyBorder="1" applyAlignment="1">
      <alignment horizontal="center" vertical="center"/>
    </xf>
    <xf numFmtId="0" fontId="39" fillId="0" borderId="13" xfId="9" applyFont="1" applyBorder="1" applyAlignment="1">
      <alignment horizontal="left" vertical="center" wrapText="1" indent="1"/>
    </xf>
    <xf numFmtId="0" fontId="40" fillId="0" borderId="13" xfId="9" applyFont="1" applyBorder="1" applyAlignment="1">
      <alignment horizontal="left" vertical="center" wrapText="1" indent="1"/>
    </xf>
    <xf numFmtId="0" fontId="19" fillId="5" borderId="3" xfId="4" applyFont="1" applyBorder="1"/>
    <xf numFmtId="0" fontId="39" fillId="5" borderId="3" xfId="4" applyFont="1" applyBorder="1" applyAlignment="1">
      <alignment horizontal="left" wrapText="1" indent="1"/>
    </xf>
    <xf numFmtId="0" fontId="15" fillId="0" borderId="0" xfId="0" applyFont="1"/>
    <xf numFmtId="0" fontId="39" fillId="0" borderId="0" xfId="0" applyFont="1" applyAlignment="1">
      <alignment horizontal="left" wrapText="1" indent="1"/>
    </xf>
    <xf numFmtId="0" fontId="12" fillId="11" borderId="5" xfId="4" applyFont="1" applyFill="1" applyBorder="1" applyAlignment="1">
      <alignment horizontal="left" vertical="center" wrapText="1"/>
    </xf>
    <xf numFmtId="0" fontId="12" fillId="11" borderId="0" xfId="4" applyFont="1" applyFill="1" applyBorder="1" applyAlignment="1">
      <alignment vertical="center" wrapText="1"/>
    </xf>
    <xf numFmtId="0" fontId="12" fillId="11" borderId="5" xfId="4" applyFont="1" applyFill="1" applyBorder="1" applyAlignment="1">
      <alignment vertical="center" wrapText="1"/>
    </xf>
    <xf numFmtId="0" fontId="12" fillId="11" borderId="7" xfId="4" applyFont="1" applyFill="1" applyBorder="1" applyAlignment="1">
      <alignment vertical="center" wrapText="1"/>
    </xf>
    <xf numFmtId="0" fontId="12" fillId="11" borderId="3" xfId="4" applyFont="1" applyFill="1" applyBorder="1" applyAlignment="1">
      <alignment vertical="center" wrapText="1"/>
    </xf>
    <xf numFmtId="0" fontId="20" fillId="13" borderId="9" xfId="4" applyFont="1" applyFill="1" applyBorder="1" applyAlignment="1">
      <alignment horizontal="left" vertical="center" wrapText="1" indent="1"/>
    </xf>
    <xf numFmtId="0" fontId="40" fillId="0" borderId="9" xfId="9" applyFont="1" applyBorder="1" applyAlignment="1">
      <alignment horizontal="left" vertical="center" wrapText="1" indent="1"/>
    </xf>
    <xf numFmtId="0" fontId="40" fillId="0" borderId="14" xfId="9" applyFont="1" applyBorder="1" applyAlignment="1">
      <alignment horizontal="left" vertical="center" wrapText="1" indent="1"/>
    </xf>
    <xf numFmtId="0" fontId="40" fillId="0" borderId="15" xfId="9" applyFont="1" applyBorder="1" applyAlignment="1">
      <alignment horizontal="left" vertical="center" wrapText="1" indent="1"/>
    </xf>
    <xf numFmtId="0" fontId="41" fillId="0" borderId="13" xfId="10" applyBorder="1" applyAlignment="1">
      <alignment horizontal="left" vertical="center" wrapText="1" indent="1"/>
    </xf>
    <xf numFmtId="0" fontId="12" fillId="11" borderId="5" xfId="4" applyFont="1" applyFill="1" applyBorder="1" applyAlignment="1">
      <alignment horizontal="left" vertical="center" wrapText="1" indent="1"/>
    </xf>
    <xf numFmtId="0" fontId="12" fillId="11" borderId="0" xfId="4" applyFont="1" applyFill="1" applyBorder="1" applyAlignment="1">
      <alignment horizontal="left" vertical="center" wrapText="1" indent="1"/>
    </xf>
    <xf numFmtId="0" fontId="0" fillId="9" borderId="0" xfId="0" applyFill="1" applyAlignment="1">
      <alignment horizontal="left" vertical="center" indent="1"/>
    </xf>
    <xf numFmtId="0" fontId="18" fillId="12" borderId="0" xfId="0" applyFont="1" applyFill="1" applyAlignment="1">
      <alignment horizontal="left" vertical="top" indent="1"/>
    </xf>
    <xf numFmtId="0" fontId="18" fillId="14" borderId="0" xfId="0" applyFont="1" applyFill="1" applyAlignment="1">
      <alignment horizontal="left" vertical="center" wrapText="1"/>
    </xf>
    <xf numFmtId="0" fontId="22" fillId="5" borderId="5" xfId="4" applyFont="1" applyBorder="1" applyAlignment="1">
      <alignment horizontal="left" vertical="center" wrapText="1"/>
    </xf>
    <xf numFmtId="0" fontId="18" fillId="0" borderId="0" xfId="0" applyFont="1" applyAlignment="1">
      <alignment horizontal="left" vertical="center" wrapText="1"/>
    </xf>
    <xf numFmtId="0" fontId="18" fillId="14" borderId="0" xfId="0" applyFont="1" applyFill="1" applyAlignment="1">
      <alignment vertical="center"/>
    </xf>
    <xf numFmtId="0" fontId="22" fillId="5" borderId="5" xfId="4" applyFont="1" applyBorder="1" applyAlignment="1">
      <alignment vertical="center"/>
    </xf>
    <xf numFmtId="0" fontId="18" fillId="0" borderId="0" xfId="0" applyFont="1" applyAlignment="1">
      <alignment vertical="center"/>
    </xf>
    <xf numFmtId="0" fontId="12" fillId="11" borderId="0" xfId="4" applyFont="1" applyFill="1" applyBorder="1" applyAlignment="1">
      <alignment horizontal="center" vertical="center" wrapText="1"/>
    </xf>
    <xf numFmtId="0" fontId="0" fillId="14" borderId="0" xfId="0" applyFill="1" applyAlignment="1">
      <alignment horizontal="left" indent="1"/>
    </xf>
    <xf numFmtId="0" fontId="44" fillId="11" borderId="0" xfId="4" applyFont="1" applyFill="1" applyBorder="1" applyAlignment="1">
      <alignment horizontal="left" vertical="center" wrapText="1" indent="1"/>
    </xf>
    <xf numFmtId="0" fontId="4" fillId="14" borderId="0" xfId="0" applyFont="1" applyFill="1" applyAlignment="1">
      <alignment horizontal="left" vertical="top" indent="1"/>
    </xf>
    <xf numFmtId="0" fontId="4" fillId="14" borderId="0" xfId="0" applyFont="1" applyFill="1" applyAlignment="1">
      <alignment horizontal="left" indent="1"/>
    </xf>
    <xf numFmtId="0" fontId="4" fillId="14" borderId="0" xfId="0" applyFont="1" applyFill="1" applyAlignment="1">
      <alignment horizontal="center" vertical="center"/>
    </xf>
    <xf numFmtId="0" fontId="9" fillId="5" borderId="0" xfId="4" applyBorder="1" applyAlignment="1">
      <alignment horizontal="center" vertical="center" wrapText="1"/>
    </xf>
    <xf numFmtId="0" fontId="8" fillId="5" borderId="0" xfId="4" applyFont="1" applyAlignment="1">
      <alignment horizontal="center" vertical="center"/>
    </xf>
    <xf numFmtId="0" fontId="15" fillId="12" borderId="0" xfId="0" applyFont="1" applyFill="1" applyAlignment="1">
      <alignment horizontal="center" vertical="center"/>
    </xf>
    <xf numFmtId="0" fontId="45" fillId="11" borderId="0" xfId="4" applyFont="1" applyFill="1" applyBorder="1" applyAlignment="1">
      <alignment horizontal="left" vertical="center" wrapText="1" indent="1"/>
    </xf>
    <xf numFmtId="0" fontId="45" fillId="11" borderId="0" xfId="4" applyFont="1" applyFill="1" applyBorder="1" applyAlignment="1">
      <alignment horizontal="left" vertical="center" wrapText="1"/>
    </xf>
    <xf numFmtId="0" fontId="12" fillId="11" borderId="0" xfId="4" applyFont="1" applyFill="1" applyBorder="1" applyAlignment="1">
      <alignment horizontal="left" vertical="center" wrapText="1"/>
    </xf>
    <xf numFmtId="0" fontId="0" fillId="14" borderId="0" xfId="0" applyFill="1" applyAlignment="1">
      <alignment horizontal="left"/>
    </xf>
    <xf numFmtId="0" fontId="0" fillId="0" borderId="0" xfId="0" applyAlignment="1">
      <alignment horizontal="left" vertical="top" wrapText="1" indent="1"/>
    </xf>
    <xf numFmtId="0" fontId="46" fillId="11" borderId="0" xfId="4" applyFont="1" applyFill="1" applyBorder="1" applyAlignment="1">
      <alignment horizontal="left" vertical="center" wrapText="1" indent="1"/>
    </xf>
    <xf numFmtId="0" fontId="42" fillId="12" borderId="0" xfId="0" applyFont="1" applyFill="1" applyAlignment="1">
      <alignment horizontal="left" vertical="top" indent="1"/>
    </xf>
    <xf numFmtId="0" fontId="47" fillId="11" borderId="0" xfId="4" applyFont="1" applyFill="1" applyBorder="1" applyAlignment="1">
      <alignment horizontal="left" vertical="center" wrapText="1" indent="1"/>
    </xf>
    <xf numFmtId="0" fontId="42" fillId="12" borderId="34" xfId="5" applyFont="1" applyFill="1" applyBorder="1" applyAlignment="1">
      <alignment horizontal="left" vertical="center" wrapText="1" indent="1"/>
    </xf>
    <xf numFmtId="0" fontId="18" fillId="12" borderId="34" xfId="5" applyFont="1" applyFill="1" applyBorder="1" applyAlignment="1">
      <alignment horizontal="center" vertical="center" wrapText="1"/>
    </xf>
    <xf numFmtId="0" fontId="14" fillId="6" borderId="34" xfId="5" applyFont="1" applyBorder="1" applyAlignment="1">
      <alignment horizontal="center" vertical="center" wrapText="1"/>
    </xf>
    <xf numFmtId="0" fontId="18" fillId="6" borderId="34" xfId="5" applyFont="1" applyBorder="1" applyAlignment="1">
      <alignment horizontal="left" vertical="center" wrapText="1" indent="1"/>
    </xf>
    <xf numFmtId="0" fontId="0" fillId="0" borderId="0" xfId="0" applyAlignment="1">
      <alignment horizontal="left" vertical="top"/>
    </xf>
    <xf numFmtId="0" fontId="0" fillId="12" borderId="0" xfId="0" applyFill="1" applyAlignment="1">
      <alignment vertical="top" wrapText="1"/>
    </xf>
    <xf numFmtId="0" fontId="0" fillId="12" borderId="0" xfId="0" applyFill="1" applyAlignment="1">
      <alignment horizontal="left" vertical="top" wrapText="1"/>
    </xf>
    <xf numFmtId="0" fontId="29" fillId="12" borderId="32" xfId="0" applyFont="1" applyFill="1" applyBorder="1" applyAlignment="1">
      <alignment vertical="top" wrapText="1"/>
    </xf>
    <xf numFmtId="0" fontId="29" fillId="12" borderId="32" xfId="0" applyFont="1" applyFill="1" applyBorder="1" applyAlignment="1">
      <alignment horizontal="left" vertical="top" wrapText="1"/>
    </xf>
    <xf numFmtId="0" fontId="0" fillId="12" borderId="32" xfId="0" applyFill="1" applyBorder="1" applyAlignment="1">
      <alignment horizontal="left" vertical="top"/>
    </xf>
    <xf numFmtId="0" fontId="0" fillId="12" borderId="32" xfId="0" applyFill="1" applyBorder="1" applyAlignment="1">
      <alignment horizontal="left" vertical="top" wrapText="1"/>
    </xf>
    <xf numFmtId="0" fontId="32" fillId="12" borderId="32" xfId="0" applyFont="1" applyFill="1" applyBorder="1"/>
    <xf numFmtId="0" fontId="30" fillId="12" borderId="32" xfId="0" applyFont="1" applyFill="1" applyBorder="1" applyAlignment="1">
      <alignment vertical="top" wrapText="1"/>
    </xf>
    <xf numFmtId="0" fontId="30" fillId="12" borderId="32" xfId="0" applyFont="1" applyFill="1" applyBorder="1" applyAlignment="1">
      <alignment horizontal="left" vertical="top" wrapText="1"/>
    </xf>
    <xf numFmtId="0" fontId="17" fillId="12" borderId="32" xfId="0" applyFont="1" applyFill="1" applyBorder="1" applyAlignment="1">
      <alignment vertical="top" wrapText="1"/>
    </xf>
    <xf numFmtId="0" fontId="36" fillId="12" borderId="32" xfId="0" applyFont="1" applyFill="1" applyBorder="1" applyAlignment="1">
      <alignment vertical="top" wrapText="1"/>
    </xf>
    <xf numFmtId="0" fontId="0" fillId="12" borderId="32" xfId="0" applyFill="1" applyBorder="1" applyAlignment="1">
      <alignment vertical="top"/>
    </xf>
    <xf numFmtId="0" fontId="18" fillId="12" borderId="32" xfId="0" applyFont="1" applyFill="1" applyBorder="1" applyAlignment="1">
      <alignment vertical="top" wrapText="1"/>
    </xf>
    <xf numFmtId="0" fontId="0" fillId="12" borderId="32" xfId="0" quotePrefix="1" applyFill="1" applyBorder="1" applyAlignment="1">
      <alignment vertical="top" wrapText="1"/>
    </xf>
    <xf numFmtId="0" fontId="31" fillId="12" borderId="32" xfId="0" applyFont="1" applyFill="1" applyBorder="1" applyAlignment="1">
      <alignment vertical="top" wrapText="1"/>
    </xf>
    <xf numFmtId="0" fontId="30" fillId="12" borderId="32" xfId="0" quotePrefix="1" applyFont="1" applyFill="1" applyBorder="1" applyAlignment="1">
      <alignment vertical="top" wrapText="1"/>
    </xf>
    <xf numFmtId="0" fontId="29" fillId="12" borderId="0" xfId="0" applyFont="1" applyFill="1" applyAlignment="1">
      <alignment vertical="top" wrapText="1"/>
    </xf>
    <xf numFmtId="0" fontId="52" fillId="0" borderId="0" xfId="9" applyFont="1" applyAlignment="1">
      <alignment vertical="top" wrapText="1"/>
    </xf>
    <xf numFmtId="0" fontId="11" fillId="13" borderId="11" xfId="4" applyFont="1" applyFill="1" applyBorder="1" applyAlignment="1">
      <alignment horizontal="left" vertical="center"/>
    </xf>
    <xf numFmtId="0" fontId="0" fillId="0" borderId="0" xfId="0" applyAlignment="1">
      <alignment horizontal="center" vertical="center"/>
    </xf>
    <xf numFmtId="0" fontId="11" fillId="13" borderId="15" xfId="4" applyFont="1" applyFill="1" applyBorder="1" applyAlignment="1">
      <alignment horizontal="center" vertical="center"/>
    </xf>
    <xf numFmtId="0" fontId="8" fillId="10" borderId="13" xfId="0" applyFont="1" applyFill="1" applyBorder="1" applyAlignment="1">
      <alignment horizontal="left" vertical="top" wrapText="1" indent="1"/>
    </xf>
    <xf numFmtId="0" fontId="57" fillId="11" borderId="0" xfId="4" applyFont="1" applyFill="1" applyBorder="1" applyAlignment="1">
      <alignment horizontal="center" vertical="center" wrapText="1"/>
    </xf>
    <xf numFmtId="0" fontId="57" fillId="11" borderId="0" xfId="4" applyFont="1" applyFill="1" applyBorder="1" applyAlignment="1">
      <alignment horizontal="left" vertical="center" wrapText="1" indent="1"/>
    </xf>
    <xf numFmtId="0" fontId="56" fillId="12" borderId="34" xfId="5" applyFont="1" applyFill="1" applyBorder="1" applyAlignment="1">
      <alignment horizontal="center" vertical="center" wrapText="1"/>
    </xf>
    <xf numFmtId="0" fontId="56" fillId="12" borderId="0" xfId="0" applyFont="1" applyFill="1" applyAlignment="1">
      <alignment horizontal="center" vertical="center"/>
    </xf>
    <xf numFmtId="0" fontId="9" fillId="5" borderId="0" xfId="4" applyBorder="1" applyAlignment="1">
      <alignment horizontal="left" vertical="center" indent="1"/>
    </xf>
    <xf numFmtId="0" fontId="12" fillId="11" borderId="6" xfId="4" applyFont="1" applyFill="1" applyBorder="1" applyAlignment="1">
      <alignment horizontal="left" vertical="center" wrapText="1" indent="1"/>
    </xf>
    <xf numFmtId="0" fontId="0" fillId="0" borderId="0" xfId="0" applyAlignment="1">
      <alignment vertical="center" wrapText="1"/>
    </xf>
    <xf numFmtId="0" fontId="43" fillId="12" borderId="0" xfId="2" applyFont="1" applyFill="1" applyBorder="1" applyAlignment="1">
      <alignment horizontal="left" vertical="center" wrapText="1" indent="1"/>
    </xf>
    <xf numFmtId="0" fontId="14" fillId="6" borderId="44" xfId="5" applyFont="1" applyBorder="1" applyAlignment="1">
      <alignment horizontal="center" vertical="center" wrapText="1"/>
    </xf>
    <xf numFmtId="0" fontId="54" fillId="5" borderId="0" xfId="4" applyFont="1" applyBorder="1" applyAlignment="1">
      <alignment vertical="center" wrapText="1"/>
    </xf>
    <xf numFmtId="0" fontId="43" fillId="5" borderId="0" xfId="4" applyFont="1" applyBorder="1" applyAlignment="1">
      <alignment horizontal="center" vertical="center" wrapText="1"/>
    </xf>
    <xf numFmtId="0" fontId="9" fillId="5" borderId="5" xfId="4" applyBorder="1" applyAlignment="1">
      <alignment horizontal="left" vertical="center" indent="1"/>
    </xf>
    <xf numFmtId="0" fontId="0" fillId="0" borderId="0" xfId="0" applyAlignment="1">
      <alignment horizontal="left" vertical="center" indent="1"/>
    </xf>
    <xf numFmtId="0" fontId="56" fillId="12" borderId="45" xfId="5" applyFont="1" applyFill="1" applyBorder="1" applyAlignment="1">
      <alignment horizontal="center" vertical="center" wrapText="1"/>
    </xf>
    <xf numFmtId="0" fontId="18" fillId="12" borderId="45" xfId="5" applyFont="1" applyFill="1" applyBorder="1" applyAlignment="1">
      <alignment horizontal="center" vertical="center" wrapText="1"/>
    </xf>
    <xf numFmtId="0" fontId="11" fillId="24" borderId="13" xfId="4" applyFont="1" applyFill="1" applyBorder="1" applyAlignment="1">
      <alignment horizontal="left" vertical="center" indent="1"/>
    </xf>
    <xf numFmtId="0" fontId="11" fillId="24" borderId="13" xfId="4" applyFont="1" applyFill="1" applyBorder="1" applyAlignment="1">
      <alignment horizontal="center" vertical="center"/>
    </xf>
    <xf numFmtId="0" fontId="16" fillId="5" borderId="0" xfId="4" applyFont="1" applyBorder="1" applyAlignment="1">
      <alignment horizontal="left" vertical="center" wrapText="1" indent="1"/>
    </xf>
    <xf numFmtId="0" fontId="9" fillId="5" borderId="6" xfId="4" applyBorder="1" applyAlignment="1">
      <alignment horizontal="left" vertical="center" wrapText="1" indent="1"/>
    </xf>
    <xf numFmtId="0" fontId="8" fillId="5" borderId="0" xfId="4" applyFont="1" applyBorder="1" applyAlignment="1">
      <alignment horizontal="right" vertical="center" indent="1"/>
    </xf>
    <xf numFmtId="0" fontId="22" fillId="5" borderId="0" xfId="4" applyFont="1" applyBorder="1" applyAlignment="1">
      <alignment horizontal="center" vertical="center" wrapText="1"/>
    </xf>
    <xf numFmtId="0" fontId="11" fillId="16" borderId="13" xfId="4" applyFont="1" applyFill="1" applyBorder="1" applyAlignment="1">
      <alignment horizontal="center" vertical="center"/>
    </xf>
    <xf numFmtId="0" fontId="17" fillId="0" borderId="0" xfId="15" applyAlignment="1">
      <alignment vertical="top"/>
    </xf>
    <xf numFmtId="0" fontId="17" fillId="0" borderId="0" xfId="15" applyAlignment="1">
      <alignment horizontal="center" vertical="top"/>
    </xf>
    <xf numFmtId="0" fontId="17" fillId="0" borderId="46" xfId="15" applyBorder="1" applyAlignment="1">
      <alignment horizontal="center" vertical="top"/>
    </xf>
    <xf numFmtId="0" fontId="17" fillId="0" borderId="41" xfId="15" applyBorder="1" applyAlignment="1">
      <alignment horizontal="center" vertical="top"/>
    </xf>
    <xf numFmtId="0" fontId="17" fillId="0" borderId="47" xfId="15" applyBorder="1" applyAlignment="1">
      <alignment vertical="top"/>
    </xf>
    <xf numFmtId="0" fontId="17" fillId="0" borderId="48" xfId="15" applyBorder="1" applyAlignment="1">
      <alignment horizontal="center" vertical="top"/>
    </xf>
    <xf numFmtId="0" fontId="17" fillId="0" borderId="40" xfId="15" applyBorder="1" applyAlignment="1">
      <alignment horizontal="center" vertical="top"/>
    </xf>
    <xf numFmtId="0" fontId="17" fillId="0" borderId="39" xfId="15" applyBorder="1" applyAlignment="1">
      <alignment vertical="top"/>
    </xf>
    <xf numFmtId="0" fontId="17" fillId="0" borderId="49" xfId="15" applyBorder="1" applyAlignment="1">
      <alignment horizontal="center" vertical="top"/>
    </xf>
    <xf numFmtId="0" fontId="17" fillId="0" borderId="50" xfId="15" applyBorder="1" applyAlignment="1">
      <alignment horizontal="center" vertical="top"/>
    </xf>
    <xf numFmtId="0" fontId="17" fillId="0" borderId="51" xfId="15" applyBorder="1" applyAlignment="1">
      <alignment vertical="top"/>
    </xf>
    <xf numFmtId="0" fontId="17" fillId="23" borderId="52" xfId="15" applyFill="1" applyBorder="1" applyAlignment="1">
      <alignment horizontal="center" vertical="top"/>
    </xf>
    <xf numFmtId="0" fontId="17" fillId="23" borderId="35" xfId="15" applyFill="1" applyBorder="1" applyAlignment="1">
      <alignment horizontal="center" vertical="top"/>
    </xf>
    <xf numFmtId="0" fontId="17" fillId="23" borderId="38" xfId="15" applyFill="1" applyBorder="1" applyAlignment="1">
      <alignment vertical="top"/>
    </xf>
    <xf numFmtId="0" fontId="25" fillId="0" borderId="56" xfId="9" applyFont="1" applyBorder="1" applyAlignment="1">
      <alignment vertical="center" wrapText="1"/>
    </xf>
    <xf numFmtId="0" fontId="25" fillId="0" borderId="55" xfId="9" applyFont="1" applyBorder="1" applyAlignment="1">
      <alignment vertical="center" wrapText="1"/>
    </xf>
    <xf numFmtId="0" fontId="25" fillId="0" borderId="57" xfId="9" applyFont="1" applyBorder="1" applyAlignment="1">
      <alignment vertical="center" wrapText="1"/>
    </xf>
    <xf numFmtId="0" fontId="25" fillId="0" borderId="58" xfId="9" applyFont="1" applyBorder="1" applyAlignment="1">
      <alignment vertical="center" wrapText="1"/>
    </xf>
    <xf numFmtId="0" fontId="25" fillId="0" borderId="10" xfId="9" applyFont="1" applyBorder="1" applyAlignment="1">
      <alignment vertical="center" wrapText="1"/>
    </xf>
    <xf numFmtId="0" fontId="26" fillId="0" borderId="63" xfId="9" applyFont="1" applyBorder="1" applyAlignment="1">
      <alignment horizontal="left" vertical="center" indent="1"/>
    </xf>
    <xf numFmtId="0" fontId="25" fillId="0" borderId="63" xfId="9" applyFont="1" applyBorder="1" applyAlignment="1">
      <alignment horizontal="left" vertical="center" wrapText="1" indent="1"/>
    </xf>
    <xf numFmtId="0" fontId="25" fillId="0" borderId="2" xfId="9" applyFont="1" applyBorder="1" applyAlignment="1">
      <alignment horizontal="left" vertical="center" wrapText="1" indent="1"/>
    </xf>
    <xf numFmtId="0" fontId="25" fillId="0" borderId="7" xfId="9" applyFont="1" applyBorder="1" applyAlignment="1">
      <alignment vertical="center" wrapText="1"/>
    </xf>
    <xf numFmtId="0" fontId="26" fillId="0" borderId="64" xfId="9" applyFont="1" applyBorder="1" applyAlignment="1">
      <alignment horizontal="left" vertical="center" indent="1"/>
    </xf>
    <xf numFmtId="0" fontId="26" fillId="0" borderId="3" xfId="9" applyFont="1" applyBorder="1" applyAlignment="1">
      <alignment horizontal="left" vertical="center" wrapText="1" indent="1"/>
    </xf>
    <xf numFmtId="0" fontId="61" fillId="26" borderId="32" xfId="14" applyBorder="1" applyAlignment="1">
      <alignment vertical="top" wrapText="1"/>
    </xf>
    <xf numFmtId="0" fontId="61" fillId="26" borderId="0" xfId="14" applyAlignment="1">
      <alignment vertical="top" wrapText="1"/>
    </xf>
    <xf numFmtId="0" fontId="18" fillId="0" borderId="0" xfId="0" applyFont="1" applyAlignment="1">
      <alignment vertical="top"/>
    </xf>
    <xf numFmtId="0" fontId="18" fillId="0" borderId="0" xfId="0" applyFont="1" applyAlignment="1">
      <alignment horizontal="right" vertical="top"/>
    </xf>
    <xf numFmtId="0" fontId="18" fillId="0" borderId="0" xfId="0" applyFont="1" applyAlignment="1">
      <alignment horizontal="left" vertical="top" wrapText="1" indent="1"/>
    </xf>
    <xf numFmtId="0" fontId="18" fillId="0" borderId="0" xfId="0" applyFont="1" applyAlignment="1">
      <alignment horizontal="left" vertical="center" indent="1"/>
    </xf>
    <xf numFmtId="0" fontId="18" fillId="0" borderId="0" xfId="0" applyFont="1" applyAlignment="1">
      <alignment horizontal="left" vertical="center" wrapText="1" indent="1"/>
    </xf>
    <xf numFmtId="0" fontId="14" fillId="0" borderId="0" xfId="0" applyFont="1" applyAlignment="1">
      <alignment horizontal="center" vertical="center" wrapText="1"/>
    </xf>
    <xf numFmtId="0" fontId="18" fillId="0" borderId="0" xfId="0" applyFont="1" applyAlignment="1">
      <alignment vertical="center" wrapText="1"/>
    </xf>
    <xf numFmtId="0" fontId="18" fillId="0" borderId="13" xfId="0" applyFont="1" applyBorder="1" applyAlignment="1">
      <alignment horizontal="right" vertical="center" wrapText="1" indent="1"/>
    </xf>
    <xf numFmtId="0" fontId="18" fillId="0" borderId="13" xfId="0" applyFont="1" applyBorder="1" applyAlignment="1">
      <alignment horizontal="left" vertical="top" wrapText="1" indent="1"/>
    </xf>
    <xf numFmtId="0" fontId="42" fillId="0" borderId="13" xfId="0" applyFont="1" applyBorder="1" applyAlignment="1">
      <alignment horizontal="right" vertical="top"/>
    </xf>
    <xf numFmtId="0" fontId="63" fillId="0" borderId="13" xfId="0" applyFont="1" applyBorder="1" applyAlignment="1">
      <alignment horizontal="right" vertical="top"/>
    </xf>
    <xf numFmtId="0" fontId="22" fillId="10" borderId="13" xfId="0" applyFont="1" applyFill="1" applyBorder="1" applyAlignment="1">
      <alignment horizontal="left" vertical="top" wrapText="1" indent="1"/>
    </xf>
    <xf numFmtId="0" fontId="18" fillId="0" borderId="13" xfId="0" applyFont="1" applyBorder="1" applyAlignment="1">
      <alignment horizontal="right" vertical="top" wrapText="1" indent="1"/>
    </xf>
    <xf numFmtId="0" fontId="18" fillId="0" borderId="13" xfId="0" applyFont="1" applyBorder="1" applyAlignment="1" applyProtection="1">
      <alignment horizontal="left" vertical="center" wrapText="1" indent="1"/>
      <protection hidden="1"/>
    </xf>
    <xf numFmtId="0" fontId="9" fillId="5" borderId="0" xfId="4" applyBorder="1" applyAlignment="1" applyProtection="1">
      <alignment horizontal="center" vertical="center" wrapText="1"/>
      <protection hidden="1"/>
    </xf>
    <xf numFmtId="0" fontId="18" fillId="6" borderId="34" xfId="5" applyFont="1" applyBorder="1" applyAlignment="1" applyProtection="1">
      <alignment horizontal="center" vertical="center" wrapText="1"/>
      <protection locked="0"/>
    </xf>
    <xf numFmtId="0" fontId="43" fillId="12" borderId="13" xfId="2" applyFont="1" applyFill="1" applyBorder="1" applyAlignment="1" applyProtection="1">
      <alignment horizontal="center" vertical="center" wrapText="1"/>
      <protection locked="0"/>
    </xf>
    <xf numFmtId="0" fontId="58" fillId="12" borderId="44" xfId="5" applyFont="1" applyFill="1" applyBorder="1" applyAlignment="1" applyProtection="1">
      <alignment horizontal="left" vertical="center" wrapText="1" indent="1"/>
      <protection locked="0"/>
    </xf>
    <xf numFmtId="0" fontId="18" fillId="0" borderId="0" xfId="0" applyFont="1" applyAlignment="1" applyProtection="1">
      <alignment horizontal="left" vertical="center" wrapText="1" indent="1"/>
      <protection locked="0"/>
    </xf>
    <xf numFmtId="0" fontId="18" fillId="0" borderId="13" xfId="0" applyFont="1" applyBorder="1" applyAlignment="1" applyProtection="1">
      <alignment horizontal="right" vertical="center" wrapText="1" indent="1"/>
      <protection locked="0"/>
    </xf>
    <xf numFmtId="0" fontId="14" fillId="0" borderId="13" xfId="0" applyFont="1" applyBorder="1" applyAlignment="1" applyProtection="1">
      <alignment horizontal="left" vertical="center" wrapText="1" indent="1"/>
      <protection hidden="1"/>
    </xf>
    <xf numFmtId="0" fontId="18" fillId="0" borderId="13" xfId="0" applyFont="1" applyBorder="1" applyAlignment="1" applyProtection="1">
      <alignment horizontal="left" vertical="top" wrapText="1" indent="1"/>
      <protection locked="0"/>
    </xf>
    <xf numFmtId="0" fontId="18" fillId="0" borderId="0" xfId="0" applyFont="1" applyAlignment="1" applyProtection="1">
      <alignment horizontal="left" vertical="top" wrapText="1" indent="1"/>
      <protection locked="0"/>
    </xf>
    <xf numFmtId="0" fontId="18" fillId="23" borderId="13" xfId="0" applyFont="1" applyFill="1" applyBorder="1" applyAlignment="1" applyProtection="1">
      <alignment horizontal="left" vertical="center" wrapText="1" indent="1"/>
      <protection locked="0"/>
    </xf>
    <xf numFmtId="0" fontId="9" fillId="16" borderId="0" xfId="4" applyFill="1" applyAlignment="1" applyProtection="1">
      <alignment horizontal="center" vertical="center"/>
      <protection hidden="1"/>
    </xf>
    <xf numFmtId="0" fontId="3" fillId="0" borderId="0" xfId="8" applyAlignment="1" applyProtection="1">
      <alignment horizontal="center" vertical="center"/>
      <protection hidden="1"/>
    </xf>
    <xf numFmtId="0" fontId="3" fillId="25" borderId="0" xfId="13" applyAlignment="1" applyProtection="1">
      <alignment horizontal="center" vertical="center"/>
      <protection hidden="1"/>
    </xf>
    <xf numFmtId="0" fontId="37" fillId="12" borderId="0" xfId="4" applyFont="1" applyFill="1" applyAlignment="1" applyProtection="1">
      <alignment horizontal="center" vertical="center"/>
      <protection hidden="1"/>
    </xf>
    <xf numFmtId="0" fontId="3" fillId="0" borderId="0" xfId="8" applyProtection="1">
      <protection hidden="1"/>
    </xf>
    <xf numFmtId="0" fontId="62" fillId="27" borderId="13" xfId="4" applyFont="1" applyFill="1" applyBorder="1" applyAlignment="1" applyProtection="1">
      <alignment horizontal="center" vertical="center"/>
      <protection hidden="1"/>
    </xf>
    <xf numFmtId="0" fontId="62" fillId="28" borderId="13" xfId="4" applyFont="1" applyFill="1" applyBorder="1" applyAlignment="1" applyProtection="1">
      <alignment horizontal="center" vertical="center"/>
      <protection hidden="1"/>
    </xf>
    <xf numFmtId="0" fontId="62" fillId="29" borderId="13" xfId="4" applyFont="1" applyFill="1"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9" fillId="5" borderId="3" xfId="4" applyBorder="1" applyAlignment="1" applyProtection="1">
      <alignment horizontal="center" vertical="center"/>
      <protection hidden="1"/>
    </xf>
    <xf numFmtId="0" fontId="59" fillId="11" borderId="10" xfId="4" applyFont="1" applyFill="1" applyBorder="1" applyAlignment="1">
      <alignment vertical="center"/>
    </xf>
    <xf numFmtId="0" fontId="59" fillId="11" borderId="11" xfId="4" applyFont="1" applyFill="1" applyBorder="1" applyAlignment="1">
      <alignment vertical="center"/>
    </xf>
    <xf numFmtId="0" fontId="14" fillId="12" borderId="68" xfId="6" applyFont="1" applyFill="1" applyBorder="1" applyAlignment="1">
      <alignment horizontal="left" vertical="center" wrapText="1" indent="1"/>
    </xf>
    <xf numFmtId="0" fontId="4" fillId="0" borderId="0" xfId="0" applyFont="1" applyAlignment="1">
      <alignment horizontal="center" vertical="center" wrapText="1"/>
    </xf>
    <xf numFmtId="0" fontId="66" fillId="5" borderId="0" xfId="4" applyFont="1" applyAlignment="1">
      <alignment horizontal="left" indent="1"/>
    </xf>
    <xf numFmtId="0" fontId="68" fillId="11" borderId="0" xfId="4" applyFont="1" applyFill="1" applyBorder="1" applyAlignment="1">
      <alignment horizontal="left" vertical="center" wrapText="1"/>
    </xf>
    <xf numFmtId="0" fontId="18" fillId="6" borderId="69" xfId="5" applyFont="1" applyBorder="1" applyAlignment="1" applyProtection="1">
      <alignment horizontal="left" vertical="center" wrapText="1" indent="1"/>
      <protection hidden="1"/>
    </xf>
    <xf numFmtId="0" fontId="11" fillId="13" borderId="13" xfId="4" applyFont="1" applyFill="1" applyBorder="1" applyAlignment="1">
      <alignment horizontal="left" vertical="center" indent="1"/>
    </xf>
    <xf numFmtId="0" fontId="59" fillId="11" borderId="16" xfId="4" applyFont="1" applyFill="1" applyBorder="1" applyAlignment="1">
      <alignment vertical="center"/>
    </xf>
    <xf numFmtId="0" fontId="9" fillId="5" borderId="0" xfId="4" applyBorder="1" applyAlignment="1" applyProtection="1">
      <alignment horizontal="left" vertical="center" wrapText="1"/>
      <protection hidden="1"/>
    </xf>
    <xf numFmtId="0" fontId="67" fillId="30" borderId="1" xfId="16" applyAlignment="1" applyProtection="1">
      <alignment horizontal="center" vertical="center"/>
      <protection hidden="1"/>
    </xf>
    <xf numFmtId="0" fontId="31" fillId="21" borderId="32" xfId="0" applyFont="1" applyFill="1" applyBorder="1" applyAlignment="1">
      <alignment horizontal="left" vertical="top" wrapText="1"/>
    </xf>
    <xf numFmtId="0" fontId="0" fillId="0" borderId="0" xfId="0" applyAlignment="1">
      <alignment horizontal="center" vertical="center" wrapText="1"/>
    </xf>
    <xf numFmtId="0" fontId="7" fillId="2" borderId="1" xfId="3" applyAlignment="1" applyProtection="1">
      <alignment horizontal="center" vertical="center"/>
      <protection hidden="1"/>
    </xf>
    <xf numFmtId="0" fontId="61" fillId="8" borderId="33" xfId="7" applyFont="1" applyBorder="1" applyAlignment="1">
      <alignment vertical="top" wrapText="1"/>
    </xf>
    <xf numFmtId="0" fontId="61" fillId="8" borderId="0" xfId="7" applyFont="1" applyAlignment="1">
      <alignment vertical="top" wrapText="1"/>
    </xf>
    <xf numFmtId="0" fontId="22" fillId="5" borderId="0" xfId="4" applyFont="1" applyBorder="1" applyAlignment="1">
      <alignment horizontal="left" vertical="center" wrapText="1"/>
    </xf>
    <xf numFmtId="0" fontId="22" fillId="5" borderId="0" xfId="4" applyFont="1" applyBorder="1" applyAlignment="1">
      <alignment vertical="center"/>
    </xf>
    <xf numFmtId="0" fontId="19" fillId="5" borderId="3" xfId="4" applyFont="1" applyBorder="1" applyAlignment="1">
      <alignment horizontal="left" vertical="top"/>
    </xf>
    <xf numFmtId="0" fontId="19" fillId="14" borderId="0" xfId="4" applyFont="1" applyFill="1" applyAlignment="1">
      <alignment horizontal="left" vertical="top"/>
    </xf>
    <xf numFmtId="0" fontId="15" fillId="0" borderId="0" xfId="0" applyFont="1" applyAlignment="1">
      <alignment horizontal="left" vertical="top"/>
    </xf>
    <xf numFmtId="0" fontId="81" fillId="11" borderId="16" xfId="4" applyFont="1" applyFill="1" applyBorder="1" applyAlignment="1">
      <alignment horizontal="left" vertical="top"/>
    </xf>
    <xf numFmtId="0" fontId="82" fillId="13" borderId="9" xfId="4" applyFont="1" applyFill="1" applyBorder="1" applyAlignment="1">
      <alignment horizontal="left" vertical="top"/>
    </xf>
    <xf numFmtId="0" fontId="83" fillId="0" borderId="9" xfId="9" applyFont="1" applyBorder="1" applyAlignment="1">
      <alignment horizontal="left" vertical="top" wrapText="1"/>
    </xf>
    <xf numFmtId="0" fontId="83" fillId="0" borderId="15" xfId="9" applyFont="1" applyBorder="1" applyAlignment="1">
      <alignment horizontal="left" vertical="top" wrapText="1"/>
    </xf>
    <xf numFmtId="0" fontId="83" fillId="0" borderId="14" xfId="9" applyFont="1" applyBorder="1" applyAlignment="1">
      <alignment horizontal="left" vertical="top" wrapText="1"/>
    </xf>
    <xf numFmtId="0" fontId="83" fillId="0" borderId="13" xfId="9" applyFont="1" applyBorder="1" applyAlignment="1">
      <alignment horizontal="left" vertical="top" wrapText="1"/>
    </xf>
    <xf numFmtId="0" fontId="58" fillId="12" borderId="70" xfId="5" applyFont="1" applyFill="1" applyBorder="1" applyAlignment="1">
      <alignment horizontal="left" vertical="center" wrapText="1" indent="1"/>
    </xf>
    <xf numFmtId="0" fontId="58" fillId="12" borderId="44" xfId="5" applyFont="1" applyFill="1" applyBorder="1" applyAlignment="1">
      <alignment horizontal="left" vertical="center" wrapText="1" indent="1"/>
    </xf>
    <xf numFmtId="0" fontId="18" fillId="12" borderId="44" xfId="5" applyFont="1" applyFill="1" applyBorder="1" applyAlignment="1">
      <alignment horizontal="left" vertical="center" wrapText="1" indent="1"/>
    </xf>
    <xf numFmtId="0" fontId="14" fillId="23" borderId="71" xfId="5" applyFont="1" applyFill="1" applyBorder="1" applyAlignment="1" applyProtection="1">
      <alignment horizontal="left" vertical="center" wrapText="1" indent="1"/>
      <protection hidden="1"/>
    </xf>
    <xf numFmtId="0" fontId="14" fillId="23" borderId="72" xfId="5" applyFont="1" applyFill="1" applyBorder="1" applyAlignment="1">
      <alignment horizontal="left" vertical="center" wrapText="1" indent="1"/>
    </xf>
    <xf numFmtId="0" fontId="65" fillId="12" borderId="72" xfId="5" applyFont="1" applyFill="1" applyBorder="1" applyAlignment="1">
      <alignment horizontal="left" vertical="center" wrapText="1" indent="1"/>
    </xf>
    <xf numFmtId="0" fontId="84" fillId="11" borderId="0" xfId="4" applyFont="1" applyFill="1" applyBorder="1" applyAlignment="1">
      <alignment horizontal="center" vertical="center" wrapText="1"/>
    </xf>
    <xf numFmtId="0" fontId="61" fillId="26" borderId="0" xfId="14" applyAlignment="1">
      <alignment vertical="center" wrapText="1"/>
    </xf>
    <xf numFmtId="0" fontId="85" fillId="4" borderId="0" xfId="2" applyFont="1" applyAlignment="1">
      <alignment horizontal="left" vertical="center" wrapText="1"/>
    </xf>
    <xf numFmtId="0" fontId="87" fillId="8" borderId="0" xfId="10" applyFont="1" applyFill="1" applyAlignment="1">
      <alignment vertical="top" wrapText="1"/>
    </xf>
    <xf numFmtId="0" fontId="29" fillId="0" borderId="0" xfId="0" applyFont="1" applyAlignment="1">
      <alignment horizontal="center" vertical="center" wrapText="1"/>
    </xf>
    <xf numFmtId="0" fontId="29" fillId="15" borderId="0" xfId="0" applyFont="1" applyFill="1" applyAlignment="1">
      <alignment horizontal="center" vertical="center" wrapText="1"/>
    </xf>
    <xf numFmtId="0" fontId="29" fillId="0" borderId="0" xfId="0" applyFont="1" applyAlignment="1">
      <alignment horizontal="center" vertical="center"/>
    </xf>
    <xf numFmtId="0" fontId="17" fillId="0" borderId="0" xfId="15" applyAlignment="1">
      <alignment horizontal="left" vertical="top" wrapText="1"/>
    </xf>
    <xf numFmtId="0" fontId="18" fillId="0" borderId="0" xfId="0" applyFont="1" applyAlignment="1">
      <alignment horizontal="left" vertical="top" wrapText="1"/>
    </xf>
    <xf numFmtId="0" fontId="14" fillId="0" borderId="0" xfId="0" applyFont="1" applyAlignment="1">
      <alignment horizontal="left" vertical="top"/>
    </xf>
    <xf numFmtId="0" fontId="17" fillId="0" borderId="15" xfId="15" applyBorder="1" applyAlignment="1">
      <alignment vertical="top"/>
    </xf>
    <xf numFmtId="0" fontId="17" fillId="0" borderId="14" xfId="15" applyBorder="1" applyAlignment="1">
      <alignment vertical="top"/>
    </xf>
    <xf numFmtId="0" fontId="17" fillId="0" borderId="13" xfId="15" applyBorder="1" applyAlignment="1">
      <alignment vertical="top"/>
    </xf>
    <xf numFmtId="0" fontId="17" fillId="0" borderId="3" xfId="15" applyBorder="1" applyAlignment="1">
      <alignment vertical="top"/>
    </xf>
    <xf numFmtId="0" fontId="90" fillId="2" borderId="1" xfId="3" applyFont="1" applyAlignment="1">
      <alignment horizontal="center"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90" fillId="2" borderId="1" xfId="3" applyFont="1" applyAlignment="1">
      <alignment horizontal="left" vertical="top" wrapText="1"/>
    </xf>
    <xf numFmtId="0" fontId="90" fillId="2" borderId="1" xfId="3" applyFont="1" applyAlignment="1">
      <alignment vertical="top" wrapText="1"/>
    </xf>
    <xf numFmtId="0" fontId="91" fillId="3" borderId="0" xfId="1" applyFont="1" applyAlignment="1">
      <alignment vertical="top"/>
    </xf>
    <xf numFmtId="0" fontId="92" fillId="3" borderId="0" xfId="1" applyFont="1" applyAlignment="1">
      <alignment vertical="top"/>
    </xf>
    <xf numFmtId="0" fontId="18" fillId="0" borderId="0" xfId="0" applyFont="1" applyAlignment="1">
      <alignment vertical="top" wrapText="1"/>
    </xf>
    <xf numFmtId="0" fontId="90" fillId="2" borderId="73" xfId="3" applyFont="1" applyBorder="1" applyAlignment="1">
      <alignment horizontal="center" vertical="center" wrapText="1"/>
    </xf>
    <xf numFmtId="0" fontId="90" fillId="2" borderId="73" xfId="3" applyFont="1" applyBorder="1" applyAlignment="1">
      <alignment horizontal="left" vertical="top" wrapText="1"/>
    </xf>
    <xf numFmtId="0" fontId="90" fillId="2" borderId="73" xfId="3" applyFont="1" applyBorder="1" applyAlignment="1">
      <alignment vertical="top" wrapText="1"/>
    </xf>
    <xf numFmtId="0" fontId="18" fillId="0" borderId="74" xfId="0" applyFont="1" applyBorder="1" applyAlignment="1">
      <alignment horizontal="center" vertical="center"/>
    </xf>
    <xf numFmtId="0" fontId="18" fillId="0" borderId="74" xfId="0" applyFont="1" applyBorder="1"/>
    <xf numFmtId="0" fontId="18" fillId="0" borderId="74" xfId="0" applyFont="1" applyBorder="1" applyAlignment="1">
      <alignment vertical="top"/>
    </xf>
    <xf numFmtId="0" fontId="18" fillId="0" borderId="74" xfId="0" applyFont="1" applyBorder="1" applyAlignment="1">
      <alignment horizontal="left" vertical="top" wrapText="1"/>
    </xf>
    <xf numFmtId="0" fontId="18" fillId="0" borderId="74" xfId="0" applyFont="1" applyBorder="1" applyAlignment="1">
      <alignment vertical="top" wrapText="1"/>
    </xf>
    <xf numFmtId="0" fontId="53" fillId="0" borderId="74" xfId="9" applyFont="1" applyBorder="1" applyAlignment="1">
      <alignment horizontal="left" vertical="top" wrapText="1"/>
    </xf>
    <xf numFmtId="0" fontId="18" fillId="0" borderId="74" xfId="0" applyFont="1" applyBorder="1" applyAlignment="1">
      <alignment horizontal="center" vertical="center" wrapText="1"/>
    </xf>
    <xf numFmtId="0" fontId="18" fillId="0" borderId="74" xfId="0" quotePrefix="1" applyFont="1" applyBorder="1" applyAlignment="1">
      <alignment vertical="top" wrapText="1"/>
    </xf>
    <xf numFmtId="0" fontId="14" fillId="6" borderId="70" xfId="5" applyFont="1" applyBorder="1" applyAlignment="1">
      <alignment horizontal="center" vertical="center" wrapText="1"/>
    </xf>
    <xf numFmtId="0" fontId="18" fillId="6" borderId="45" xfId="5" applyFont="1" applyBorder="1" applyAlignment="1">
      <alignment horizontal="left" vertical="center" wrapText="1" indent="1"/>
    </xf>
    <xf numFmtId="0" fontId="14" fillId="6" borderId="45" xfId="5" applyFont="1" applyBorder="1" applyAlignment="1">
      <alignment horizontal="center" vertical="center" wrapText="1"/>
    </xf>
    <xf numFmtId="0" fontId="61" fillId="26" borderId="75" xfId="14" applyBorder="1" applyAlignment="1">
      <alignment vertical="top" wrapText="1"/>
    </xf>
    <xf numFmtId="0" fontId="0" fillId="12" borderId="75" xfId="0" applyFill="1" applyBorder="1" applyAlignment="1">
      <alignment vertical="top" wrapText="1"/>
    </xf>
    <xf numFmtId="0" fontId="32" fillId="12" borderId="75" xfId="0" applyFont="1" applyFill="1" applyBorder="1"/>
    <xf numFmtId="0" fontId="0" fillId="0" borderId="13" xfId="0" applyBorder="1" applyAlignment="1">
      <alignment vertical="center" wrapText="1"/>
    </xf>
    <xf numFmtId="0" fontId="14" fillId="23" borderId="35" xfId="0" applyFont="1" applyFill="1" applyBorder="1" applyAlignment="1">
      <alignment horizontal="left" vertical="top" wrapText="1"/>
    </xf>
    <xf numFmtId="0" fontId="14" fillId="23" borderId="0" xfId="0" applyFont="1" applyFill="1" applyAlignment="1">
      <alignment horizontal="center" vertical="top" wrapText="1"/>
    </xf>
    <xf numFmtId="0" fontId="14" fillId="23" borderId="35" xfId="0" applyFont="1" applyFill="1" applyBorder="1" applyAlignment="1">
      <alignment horizontal="center" vertical="top" wrapText="1"/>
    </xf>
    <xf numFmtId="0" fontId="53" fillId="0" borderId="0" xfId="0" applyFont="1" applyAlignment="1">
      <alignment horizontal="left" vertical="top"/>
    </xf>
    <xf numFmtId="0" fontId="18" fillId="0" borderId="36" xfId="0" applyFont="1" applyBorder="1" applyAlignment="1">
      <alignment horizontal="left" vertical="top"/>
    </xf>
    <xf numFmtId="0" fontId="18" fillId="0" borderId="0" xfId="0" applyFont="1" applyAlignment="1">
      <alignment horizontal="left" vertical="top"/>
    </xf>
    <xf numFmtId="0" fontId="86" fillId="26" borderId="36" xfId="14" applyFont="1" applyBorder="1" applyAlignment="1">
      <alignment horizontal="left" vertical="top"/>
    </xf>
    <xf numFmtId="0" fontId="86" fillId="26" borderId="0" xfId="14" applyFont="1" applyAlignment="1">
      <alignment horizontal="left" vertical="top"/>
    </xf>
    <xf numFmtId="0" fontId="18" fillId="8" borderId="36" xfId="7" applyFont="1" applyBorder="1" applyAlignment="1">
      <alignment horizontal="left" vertical="top"/>
    </xf>
    <xf numFmtId="0" fontId="18" fillId="8" borderId="0" xfId="7" applyFont="1" applyAlignment="1">
      <alignment horizontal="left" vertical="top"/>
    </xf>
    <xf numFmtId="0" fontId="53" fillId="8" borderId="9" xfId="7" applyFont="1" applyBorder="1" applyAlignment="1">
      <alignment horizontal="left" vertical="top" wrapText="1"/>
    </xf>
    <xf numFmtId="0" fontId="18" fillId="12" borderId="0" xfId="0" applyFont="1" applyFill="1" applyAlignment="1">
      <alignment vertical="top" wrapText="1"/>
    </xf>
    <xf numFmtId="0" fontId="14" fillId="0" borderId="0" xfId="0" applyFont="1" applyAlignment="1">
      <alignment horizontal="left" vertical="center" wrapText="1"/>
    </xf>
    <xf numFmtId="0" fontId="14" fillId="23" borderId="38" xfId="0" applyFont="1" applyFill="1" applyBorder="1" applyAlignment="1">
      <alignment vertical="top"/>
    </xf>
    <xf numFmtId="0" fontId="14" fillId="23" borderId="35" xfId="0" applyFont="1" applyFill="1" applyBorder="1" applyAlignment="1">
      <alignment vertical="top"/>
    </xf>
    <xf numFmtId="0" fontId="14" fillId="23" borderId="35" xfId="0" applyFont="1" applyFill="1" applyBorder="1" applyAlignment="1">
      <alignment vertical="top" wrapText="1"/>
    </xf>
    <xf numFmtId="0" fontId="14" fillId="23" borderId="42" xfId="0" applyFont="1" applyFill="1" applyBorder="1" applyAlignment="1">
      <alignment vertical="top"/>
    </xf>
    <xf numFmtId="0" fontId="14" fillId="23" borderId="43" xfId="0" applyFont="1" applyFill="1" applyBorder="1" applyAlignment="1">
      <alignment vertical="top"/>
    </xf>
    <xf numFmtId="0" fontId="14" fillId="23" borderId="43" xfId="0" applyFont="1" applyFill="1" applyBorder="1" applyAlignment="1">
      <alignment vertical="top" wrapText="1"/>
    </xf>
    <xf numFmtId="0" fontId="53" fillId="0" borderId="0" xfId="0" applyFont="1" applyAlignment="1">
      <alignment vertical="top" wrapText="1"/>
    </xf>
    <xf numFmtId="0" fontId="95" fillId="0" borderId="0" xfId="0" applyFont="1" applyAlignment="1">
      <alignment horizontal="left" vertical="top"/>
    </xf>
    <xf numFmtId="0" fontId="18" fillId="0" borderId="39" xfId="0" applyFont="1" applyBorder="1" applyAlignment="1">
      <alignment horizontal="left" vertical="top" wrapText="1"/>
    </xf>
    <xf numFmtId="0" fontId="18" fillId="0" borderId="40" xfId="0" applyFont="1" applyBorder="1" applyAlignment="1">
      <alignment horizontal="left" vertical="top"/>
    </xf>
    <xf numFmtId="0" fontId="18" fillId="0" borderId="40" xfId="0" applyFont="1" applyBorder="1" applyAlignment="1">
      <alignment horizontal="left" vertical="top" wrapText="1"/>
    </xf>
    <xf numFmtId="0" fontId="18" fillId="0" borderId="41" xfId="0" applyFont="1" applyBorder="1" applyAlignment="1">
      <alignment horizontal="left" vertical="top"/>
    </xf>
    <xf numFmtId="0" fontId="18" fillId="0" borderId="41" xfId="0" applyFont="1" applyBorder="1" applyAlignment="1">
      <alignment horizontal="left" vertical="top" wrapText="1"/>
    </xf>
    <xf numFmtId="0" fontId="14" fillId="0" borderId="0" xfId="0" applyFont="1" applyAlignment="1">
      <alignment horizontal="left" vertical="top" wrapText="1"/>
    </xf>
    <xf numFmtId="0" fontId="61" fillId="26" borderId="0" xfId="14" applyAlignment="1">
      <alignment horizontal="left" vertical="center" wrapText="1"/>
    </xf>
    <xf numFmtId="0" fontId="6" fillId="4" borderId="0" xfId="2" applyAlignment="1">
      <alignment horizontal="left" vertical="top"/>
    </xf>
    <xf numFmtId="0" fontId="6" fillId="4" borderId="0" xfId="2" applyAlignment="1">
      <alignment vertical="center" wrapText="1"/>
    </xf>
    <xf numFmtId="0" fontId="6" fillId="4" borderId="13" xfId="2" applyBorder="1" applyAlignment="1">
      <alignment vertical="center" wrapText="1"/>
    </xf>
    <xf numFmtId="0" fontId="14" fillId="0" borderId="0" xfId="0" applyFont="1" applyAlignment="1">
      <alignment horizontal="center" vertical="top" wrapText="1"/>
    </xf>
    <xf numFmtId="0" fontId="86" fillId="26" borderId="0" xfId="14" applyFont="1" applyAlignment="1">
      <alignment vertical="top" wrapText="1"/>
    </xf>
    <xf numFmtId="0" fontId="93" fillId="0" borderId="0" xfId="0" applyFont="1" applyAlignment="1" applyProtection="1">
      <alignment horizontal="left" vertical="top"/>
      <protection hidden="1"/>
    </xf>
    <xf numFmtId="0" fontId="69" fillId="0" borderId="0" xfId="0" applyFont="1" applyAlignment="1" applyProtection="1">
      <alignment horizontal="left" vertical="top" wrapText="1"/>
      <protection hidden="1"/>
    </xf>
    <xf numFmtId="0" fontId="69" fillId="0" borderId="0" xfId="0" applyFont="1" applyAlignment="1" applyProtection="1">
      <alignment wrapText="1" shrinkToFit="1"/>
      <protection hidden="1"/>
    </xf>
    <xf numFmtId="0" fontId="69" fillId="0" borderId="0" xfId="0" applyFont="1" applyAlignment="1" applyProtection="1">
      <alignment horizontal="center" vertical="center"/>
      <protection hidden="1"/>
    </xf>
    <xf numFmtId="0" fontId="69" fillId="0" borderId="0" xfId="0" applyFont="1" applyProtection="1">
      <protection hidden="1"/>
    </xf>
    <xf numFmtId="0" fontId="69" fillId="0" borderId="0" xfId="0" applyFont="1" applyAlignment="1" applyProtection="1">
      <alignment wrapText="1"/>
      <protection hidden="1"/>
    </xf>
    <xf numFmtId="0" fontId="94" fillId="0" borderId="13" xfId="0" applyFont="1" applyBorder="1" applyAlignment="1" applyProtection="1">
      <alignment horizontal="center" vertical="center" wrapText="1"/>
      <protection hidden="1"/>
    </xf>
    <xf numFmtId="0" fontId="69" fillId="0" borderId="13" xfId="0" applyFont="1" applyBorder="1" applyAlignment="1" applyProtection="1">
      <alignment horizontal="left" vertical="center" wrapText="1" indent="1"/>
      <protection hidden="1"/>
    </xf>
    <xf numFmtId="0" fontId="15" fillId="14" borderId="0" xfId="0" applyFont="1" applyFill="1" applyProtection="1">
      <protection hidden="1"/>
    </xf>
    <xf numFmtId="0" fontId="59" fillId="11" borderId="2" xfId="4" applyFont="1" applyFill="1" applyBorder="1" applyAlignment="1" applyProtection="1">
      <alignment horizontal="left" vertical="center" wrapText="1"/>
      <protection hidden="1"/>
    </xf>
    <xf numFmtId="0" fontId="59" fillId="11" borderId="2" xfId="4" applyFont="1" applyFill="1" applyBorder="1" applyAlignment="1" applyProtection="1">
      <alignment vertical="center" wrapText="1"/>
      <protection hidden="1"/>
    </xf>
    <xf numFmtId="0" fontId="77" fillId="11" borderId="2" xfId="4" applyFont="1" applyFill="1" applyBorder="1" applyAlignment="1" applyProtection="1">
      <alignment horizontal="center" vertical="center" wrapText="1"/>
      <protection hidden="1"/>
    </xf>
    <xf numFmtId="0" fontId="79" fillId="11" borderId="2" xfId="4" applyFont="1" applyFill="1" applyBorder="1" applyAlignment="1" applyProtection="1">
      <alignment vertical="center" wrapText="1"/>
      <protection hidden="1"/>
    </xf>
    <xf numFmtId="0" fontId="79" fillId="11" borderId="2" xfId="4" applyFont="1" applyFill="1" applyBorder="1" applyAlignment="1" applyProtection="1">
      <alignment horizontal="left" vertical="center" wrapText="1"/>
      <protection hidden="1"/>
    </xf>
    <xf numFmtId="0" fontId="74" fillId="11" borderId="2" xfId="4" applyFont="1" applyFill="1" applyBorder="1" applyAlignment="1" applyProtection="1">
      <alignment horizontal="right" vertical="center" wrapText="1"/>
      <protection hidden="1"/>
    </xf>
    <xf numFmtId="0" fontId="80" fillId="11" borderId="2" xfId="4" applyFont="1" applyFill="1" applyBorder="1" applyAlignment="1" applyProtection="1">
      <alignment horizontal="center" vertical="center" wrapText="1"/>
      <protection hidden="1"/>
    </xf>
    <xf numFmtId="0" fontId="59" fillId="11" borderId="11" xfId="4" applyFont="1" applyFill="1" applyBorder="1" applyAlignment="1" applyProtection="1">
      <alignment vertical="center" wrapText="1"/>
      <protection hidden="1"/>
    </xf>
    <xf numFmtId="0" fontId="9" fillId="32" borderId="10" xfId="4" applyFill="1" applyBorder="1" applyProtection="1">
      <protection hidden="1"/>
    </xf>
    <xf numFmtId="0" fontId="9" fillId="14" borderId="2" xfId="4" applyFill="1" applyBorder="1" applyProtection="1">
      <protection hidden="1"/>
    </xf>
    <xf numFmtId="0" fontId="9" fillId="12" borderId="11" xfId="4" applyFill="1" applyBorder="1" applyProtection="1">
      <protection hidden="1"/>
    </xf>
    <xf numFmtId="0" fontId="9" fillId="14" borderId="0" xfId="4" applyFill="1" applyProtection="1">
      <protection hidden="1"/>
    </xf>
    <xf numFmtId="0" fontId="0" fillId="14" borderId="0" xfId="0" applyFill="1" applyProtection="1">
      <protection hidden="1"/>
    </xf>
    <xf numFmtId="0" fontId="0" fillId="9" borderId="0" xfId="0" applyFill="1" applyProtection="1">
      <protection hidden="1"/>
    </xf>
    <xf numFmtId="0" fontId="9" fillId="5" borderId="5" xfId="4" applyBorder="1" applyProtection="1">
      <protection hidden="1"/>
    </xf>
    <xf numFmtId="0" fontId="71" fillId="0" borderId="0" xfId="0" applyFont="1" applyAlignment="1" applyProtection="1">
      <alignment horizontal="center" vertical="center" wrapText="1"/>
      <protection hidden="1"/>
    </xf>
    <xf numFmtId="0" fontId="9" fillId="5" borderId="0" xfId="4" applyBorder="1" applyAlignment="1" applyProtection="1">
      <alignment vertical="center"/>
      <protection hidden="1"/>
    </xf>
    <xf numFmtId="0" fontId="9" fillId="5" borderId="0" xfId="4" applyNumberFormat="1" applyBorder="1" applyAlignment="1" applyProtection="1">
      <alignment vertical="center" wrapText="1"/>
      <protection hidden="1"/>
    </xf>
    <xf numFmtId="0" fontId="11" fillId="31" borderId="16" xfId="4" applyNumberFormat="1" applyFont="1" applyFill="1" applyBorder="1" applyAlignment="1" applyProtection="1">
      <alignment vertical="center" wrapText="1"/>
      <protection hidden="1"/>
    </xf>
    <xf numFmtId="0" fontId="9" fillId="5" borderId="6" xfId="4" applyBorder="1" applyProtection="1">
      <protection hidden="1"/>
    </xf>
    <xf numFmtId="0" fontId="9" fillId="32" borderId="5" xfId="4" applyFill="1" applyBorder="1" applyProtection="1">
      <protection hidden="1"/>
    </xf>
    <xf numFmtId="0" fontId="9" fillId="14" borderId="0" xfId="4" applyFill="1" applyBorder="1" applyProtection="1">
      <protection hidden="1"/>
    </xf>
    <xf numFmtId="0" fontId="9" fillId="12" borderId="6" xfId="4" applyFill="1" applyBorder="1" applyProtection="1">
      <protection hidden="1"/>
    </xf>
    <xf numFmtId="0" fontId="0" fillId="0" borderId="0" xfId="0" applyProtection="1">
      <protection hidden="1"/>
    </xf>
    <xf numFmtId="0" fontId="21" fillId="14" borderId="0" xfId="0" applyFont="1" applyFill="1" applyProtection="1">
      <protection hidden="1"/>
    </xf>
    <xf numFmtId="0" fontId="28" fillId="12" borderId="17" xfId="6" applyFont="1" applyFill="1" applyBorder="1" applyAlignment="1" applyProtection="1">
      <alignment horizontal="center" vertical="center" wrapText="1"/>
      <protection hidden="1"/>
    </xf>
    <xf numFmtId="0" fontId="18" fillId="12" borderId="31" xfId="6" applyFont="1" applyFill="1" applyBorder="1" applyAlignment="1" applyProtection="1">
      <alignment horizontal="left" vertical="center" wrapText="1" indent="1"/>
      <protection hidden="1"/>
    </xf>
    <xf numFmtId="0" fontId="9" fillId="5" borderId="0" xfId="4" applyBorder="1" applyProtection="1">
      <protection hidden="1"/>
    </xf>
    <xf numFmtId="0" fontId="9" fillId="14" borderId="0" xfId="4" applyFill="1" applyBorder="1" applyAlignment="1" applyProtection="1">
      <alignment vertical="center" wrapText="1"/>
      <protection hidden="1"/>
    </xf>
    <xf numFmtId="0" fontId="28" fillId="12" borderId="30" xfId="6" applyFont="1" applyFill="1" applyBorder="1" applyAlignment="1" applyProtection="1">
      <alignment horizontal="center" vertical="center" wrapText="1"/>
      <protection hidden="1"/>
    </xf>
    <xf numFmtId="0" fontId="18" fillId="12" borderId="25" xfId="6" applyFont="1" applyFill="1" applyBorder="1" applyAlignment="1" applyProtection="1">
      <alignment horizontal="left" vertical="center" wrapText="1" indent="1"/>
      <protection hidden="1"/>
    </xf>
    <xf numFmtId="0" fontId="9" fillId="14" borderId="0" xfId="4" applyFill="1" applyBorder="1" applyAlignment="1" applyProtection="1">
      <alignment vertical="center"/>
      <protection hidden="1"/>
    </xf>
    <xf numFmtId="0" fontId="28" fillId="12" borderId="19" xfId="6" applyFont="1" applyFill="1" applyBorder="1" applyAlignment="1" applyProtection="1">
      <alignment horizontal="center" vertical="center" wrapText="1"/>
      <protection hidden="1"/>
    </xf>
    <xf numFmtId="0" fontId="18" fillId="12" borderId="26" xfId="6" applyFont="1" applyFill="1" applyBorder="1" applyAlignment="1" applyProtection="1">
      <alignment horizontal="left" vertical="center" wrapText="1" indent="1"/>
      <protection hidden="1"/>
    </xf>
    <xf numFmtId="0" fontId="28" fillId="12" borderId="24" xfId="6" applyFont="1" applyFill="1" applyBorder="1" applyAlignment="1" applyProtection="1">
      <alignment horizontal="center" vertical="center" wrapText="1"/>
      <protection hidden="1"/>
    </xf>
    <xf numFmtId="0" fontId="28" fillId="12" borderId="18" xfId="6" applyFont="1" applyFill="1" applyBorder="1" applyAlignment="1" applyProtection="1">
      <alignment horizontal="center" vertical="center" wrapText="1"/>
      <protection hidden="1"/>
    </xf>
    <xf numFmtId="0" fontId="22" fillId="5" borderId="0" xfId="4" applyFont="1" applyBorder="1" applyAlignment="1" applyProtection="1">
      <alignment vertical="top" wrapText="1"/>
      <protection hidden="1"/>
    </xf>
    <xf numFmtId="0" fontId="9" fillId="5" borderId="0" xfId="4" applyBorder="1" applyAlignment="1" applyProtection="1">
      <alignment horizontal="center"/>
      <protection hidden="1"/>
    </xf>
    <xf numFmtId="0" fontId="41" fillId="14" borderId="0" xfId="10" applyFill="1" applyProtection="1">
      <protection hidden="1"/>
    </xf>
    <xf numFmtId="0" fontId="18" fillId="12" borderId="27" xfId="6" applyFont="1" applyFill="1" applyBorder="1" applyAlignment="1" applyProtection="1">
      <alignment horizontal="left" vertical="center" wrapText="1" indent="1"/>
      <protection hidden="1"/>
    </xf>
    <xf numFmtId="0" fontId="0" fillId="31" borderId="0" xfId="0" applyFill="1" applyProtection="1">
      <protection hidden="1"/>
    </xf>
    <xf numFmtId="0" fontId="18" fillId="12" borderId="28" xfId="6" applyFont="1" applyFill="1" applyBorder="1" applyAlignment="1" applyProtection="1">
      <alignment horizontal="left" vertical="center" wrapText="1" indent="1"/>
      <protection hidden="1"/>
    </xf>
    <xf numFmtId="0" fontId="19" fillId="14" borderId="0" xfId="4" applyFont="1" applyFill="1" applyProtection="1">
      <protection hidden="1"/>
    </xf>
    <xf numFmtId="0" fontId="28" fillId="12" borderId="23" xfId="6" applyFont="1" applyFill="1" applyBorder="1" applyAlignment="1" applyProtection="1">
      <alignment horizontal="center" vertical="center" wrapText="1"/>
      <protection hidden="1"/>
    </xf>
    <xf numFmtId="0" fontId="18" fillId="12" borderId="29" xfId="6" applyFont="1" applyFill="1" applyBorder="1" applyAlignment="1" applyProtection="1">
      <alignment horizontal="left" vertical="center" wrapText="1" indent="1"/>
      <protection hidden="1"/>
    </xf>
    <xf numFmtId="0" fontId="9" fillId="5" borderId="0" xfId="4" applyProtection="1">
      <protection hidden="1"/>
    </xf>
    <xf numFmtId="0" fontId="9" fillId="5" borderId="3" xfId="4" applyBorder="1" applyProtection="1">
      <protection hidden="1"/>
    </xf>
    <xf numFmtId="0" fontId="9" fillId="14" borderId="0" xfId="4" applyFill="1" applyAlignment="1" applyProtection="1">
      <alignment wrapText="1"/>
      <protection hidden="1"/>
    </xf>
    <xf numFmtId="0" fontId="9" fillId="5" borderId="7" xfId="4" applyBorder="1" applyProtection="1">
      <protection hidden="1"/>
    </xf>
    <xf numFmtId="0" fontId="19" fillId="5" borderId="3" xfId="4" applyFont="1" applyBorder="1" applyAlignment="1" applyProtection="1">
      <alignment horizontal="center" vertical="center" wrapText="1"/>
      <protection hidden="1"/>
    </xf>
    <xf numFmtId="0" fontId="9" fillId="5" borderId="3" xfId="4" applyBorder="1" applyAlignment="1" applyProtection="1">
      <alignment wrapText="1"/>
      <protection hidden="1"/>
    </xf>
    <xf numFmtId="0" fontId="13" fillId="5" borderId="3" xfId="4" applyFont="1" applyBorder="1" applyAlignment="1" applyProtection="1">
      <alignment horizontal="center" vertical="center" wrapText="1"/>
      <protection hidden="1"/>
    </xf>
    <xf numFmtId="0" fontId="16" fillId="5" borderId="3" xfId="4" applyFont="1" applyBorder="1" applyAlignment="1" applyProtection="1">
      <alignment horizontal="center" vertical="center"/>
      <protection hidden="1"/>
    </xf>
    <xf numFmtId="0" fontId="9" fillId="14" borderId="3" xfId="4" applyFill="1" applyBorder="1" applyProtection="1">
      <protection hidden="1"/>
    </xf>
    <xf numFmtId="0" fontId="9" fillId="5" borderId="3" xfId="4" applyBorder="1" applyAlignment="1" applyProtection="1">
      <alignment horizontal="left" vertical="top" wrapText="1"/>
      <protection hidden="1"/>
    </xf>
    <xf numFmtId="0" fontId="9" fillId="10" borderId="0" xfId="4" applyFill="1" applyProtection="1">
      <protection hidden="1"/>
    </xf>
    <xf numFmtId="0" fontId="19" fillId="14" borderId="0" xfId="4" applyFont="1" applyFill="1" applyAlignment="1" applyProtection="1">
      <alignment horizontal="center" vertical="center" wrapText="1"/>
      <protection hidden="1"/>
    </xf>
    <xf numFmtId="0" fontId="9" fillId="14" borderId="0" xfId="4" applyFill="1" applyAlignment="1" applyProtection="1">
      <alignment horizontal="center" vertical="center" wrapText="1"/>
      <protection hidden="1"/>
    </xf>
    <xf numFmtId="0" fontId="9" fillId="14" borderId="0" xfId="4" applyFill="1" applyAlignment="1" applyProtection="1">
      <alignment horizontal="center" vertical="center"/>
      <protection hidden="1"/>
    </xf>
    <xf numFmtId="0" fontId="9" fillId="14" borderId="0" xfId="4" applyFill="1" applyAlignment="1" applyProtection="1">
      <alignment horizontal="center"/>
      <protection hidden="1"/>
    </xf>
    <xf numFmtId="0" fontId="9" fillId="14" borderId="0" xfId="4" applyFill="1" applyAlignment="1" applyProtection="1">
      <alignment horizontal="left" vertical="top" wrapText="1"/>
      <protection hidden="1"/>
    </xf>
    <xf numFmtId="0" fontId="13" fillId="31" borderId="0" xfId="4" applyFont="1" applyFill="1" applyProtection="1">
      <protection hidden="1"/>
    </xf>
    <xf numFmtId="0" fontId="75" fillId="5" borderId="3" xfId="4" applyNumberFormat="1" applyFont="1" applyBorder="1" applyAlignment="1" applyProtection="1">
      <alignment horizontal="center" vertical="center" wrapText="1"/>
      <protection hidden="1"/>
    </xf>
    <xf numFmtId="0" fontId="9" fillId="5" borderId="8" xfId="4" applyBorder="1" applyProtection="1">
      <protection hidden="1"/>
    </xf>
    <xf numFmtId="0" fontId="9" fillId="32" borderId="7" xfId="4" applyFill="1" applyBorder="1" applyProtection="1">
      <protection hidden="1"/>
    </xf>
    <xf numFmtId="0" fontId="0" fillId="14" borderId="3" xfId="0" applyFill="1" applyBorder="1" applyProtection="1">
      <protection hidden="1"/>
    </xf>
    <xf numFmtId="0" fontId="9" fillId="12" borderId="8" xfId="4" applyFill="1" applyBorder="1" applyProtection="1">
      <protection hidden="1"/>
    </xf>
    <xf numFmtId="0" fontId="75" fillId="31" borderId="0" xfId="4" applyNumberFormat="1" applyFont="1" applyFill="1" applyAlignment="1" applyProtection="1">
      <alignment horizontal="center" vertical="center" wrapText="1"/>
      <protection hidden="1"/>
    </xf>
    <xf numFmtId="0" fontId="84" fillId="31" borderId="0" xfId="4" applyNumberFormat="1" applyFont="1" applyFill="1" applyAlignment="1" applyProtection="1">
      <alignment horizontal="left" vertical="center" indent="1"/>
      <protection hidden="1"/>
    </xf>
    <xf numFmtId="0" fontId="84" fillId="31" borderId="0" xfId="4" applyNumberFormat="1" applyFont="1" applyFill="1" applyAlignment="1" applyProtection="1">
      <alignment horizontal="left" vertical="center"/>
      <protection hidden="1"/>
    </xf>
    <xf numFmtId="0" fontId="88" fillId="31" borderId="0" xfId="4" applyNumberFormat="1" applyFont="1" applyFill="1" applyAlignment="1" applyProtection="1">
      <alignment horizontal="center" vertical="center"/>
      <protection hidden="1"/>
    </xf>
    <xf numFmtId="0" fontId="13" fillId="31" borderId="0" xfId="4" applyNumberFormat="1" applyFont="1" applyFill="1" applyAlignment="1" applyProtection="1">
      <alignment horizontal="center" vertical="center"/>
      <protection hidden="1"/>
    </xf>
    <xf numFmtId="0" fontId="13" fillId="31" borderId="0" xfId="0" applyFont="1" applyFill="1" applyProtection="1">
      <protection hidden="1"/>
    </xf>
    <xf numFmtId="0" fontId="9" fillId="14" borderId="0" xfId="4" applyFill="1" applyAlignment="1" applyProtection="1">
      <alignment horizontal="left" vertical="center"/>
      <protection hidden="1"/>
    </xf>
    <xf numFmtId="0" fontId="9" fillId="9" borderId="0" xfId="4" applyFill="1" applyAlignment="1" applyProtection="1">
      <alignment wrapText="1"/>
      <protection hidden="1"/>
    </xf>
    <xf numFmtId="0" fontId="15" fillId="9" borderId="0" xfId="0" applyFont="1" applyFill="1" applyAlignment="1" applyProtection="1">
      <alignment horizontal="center" vertical="center" wrapText="1"/>
      <protection hidden="1"/>
    </xf>
    <xf numFmtId="0" fontId="0" fillId="9" borderId="0" xfId="0" applyFill="1" applyAlignment="1" applyProtection="1">
      <alignment wrapText="1"/>
      <protection hidden="1"/>
    </xf>
    <xf numFmtId="0" fontId="0" fillId="9" borderId="0" xfId="0" applyFill="1" applyAlignment="1" applyProtection="1">
      <alignment horizontal="center" vertical="center" wrapText="1"/>
      <protection hidden="1"/>
    </xf>
    <xf numFmtId="0" fontId="9" fillId="9" borderId="0" xfId="0" applyFont="1" applyFill="1" applyAlignment="1" applyProtection="1">
      <alignment horizontal="center" vertical="center"/>
      <protection hidden="1"/>
    </xf>
    <xf numFmtId="0" fontId="0" fillId="9" borderId="0" xfId="0" applyFill="1" applyAlignment="1" applyProtection="1">
      <alignment horizontal="center" vertical="center"/>
      <protection hidden="1"/>
    </xf>
    <xf numFmtId="0" fontId="0" fillId="9" borderId="0" xfId="0" applyFill="1" applyAlignment="1" applyProtection="1">
      <alignment horizontal="center"/>
      <protection hidden="1"/>
    </xf>
    <xf numFmtId="0" fontId="0" fillId="9" borderId="0" xfId="0" applyFill="1" applyAlignment="1" applyProtection="1">
      <alignment horizontal="left" vertical="top" wrapText="1"/>
      <protection hidden="1"/>
    </xf>
    <xf numFmtId="0" fontId="78" fillId="9" borderId="0" xfId="0" applyFont="1" applyFill="1" applyAlignment="1" applyProtection="1">
      <alignment horizontal="center" vertical="center" wrapText="1"/>
      <protection hidden="1"/>
    </xf>
    <xf numFmtId="0" fontId="22" fillId="10" borderId="0" xfId="4" applyNumberFormat="1" applyFont="1" applyFill="1" applyAlignment="1" applyProtection="1">
      <alignment horizontal="left" vertical="center" indent="1"/>
      <protection hidden="1"/>
    </xf>
    <xf numFmtId="0" fontId="22" fillId="10" borderId="0" xfId="4" applyNumberFormat="1" applyFont="1" applyFill="1" applyAlignment="1" applyProtection="1">
      <alignment horizontal="left" vertical="center"/>
      <protection hidden="1"/>
    </xf>
    <xf numFmtId="0" fontId="73" fillId="10" borderId="0" xfId="4" applyNumberFormat="1" applyFont="1" applyFill="1" applyAlignment="1" applyProtection="1">
      <alignment horizontal="center" vertical="center"/>
      <protection hidden="1"/>
    </xf>
    <xf numFmtId="0" fontId="9" fillId="10" borderId="0" xfId="4" applyNumberFormat="1" applyFill="1" applyAlignment="1" applyProtection="1">
      <alignment horizontal="center" vertical="center"/>
      <protection hidden="1"/>
    </xf>
    <xf numFmtId="0" fontId="9" fillId="32" borderId="0" xfId="4" applyFill="1" applyProtection="1">
      <protection hidden="1"/>
    </xf>
    <xf numFmtId="0" fontId="9" fillId="12" borderId="0" xfId="4" applyFill="1" applyProtection="1">
      <protection hidden="1"/>
    </xf>
    <xf numFmtId="0" fontId="3" fillId="16" borderId="0" xfId="17" applyFill="1" applyAlignment="1" applyProtection="1">
      <alignment horizontal="center" vertical="center"/>
      <protection hidden="1"/>
    </xf>
    <xf numFmtId="0" fontId="13" fillId="5" borderId="0" xfId="4" applyFont="1" applyBorder="1" applyAlignment="1" applyProtection="1">
      <alignment horizontal="center" vertical="center" wrapText="1"/>
      <protection hidden="1"/>
    </xf>
    <xf numFmtId="0" fontId="67" fillId="30" borderId="76" xfId="16" applyBorder="1" applyAlignment="1" applyProtection="1">
      <alignment horizontal="center" vertical="center"/>
      <protection hidden="1"/>
    </xf>
    <xf numFmtId="0" fontId="11" fillId="24" borderId="4" xfId="4" applyFont="1" applyFill="1" applyBorder="1" applyAlignment="1" applyProtection="1">
      <alignment horizontal="center" vertical="center" wrapText="1"/>
      <protection hidden="1"/>
    </xf>
    <xf numFmtId="0" fontId="41" fillId="6" borderId="0" xfId="10" applyFill="1" applyBorder="1" applyAlignment="1" applyProtection="1">
      <alignment horizontal="center" vertical="center" wrapText="1"/>
      <protection locked="0" hidden="1"/>
    </xf>
    <xf numFmtId="0" fontId="18" fillId="6" borderId="13" xfId="5" applyFont="1" applyBorder="1" applyAlignment="1" applyProtection="1">
      <alignment horizontal="left" vertical="center" wrapText="1" indent="1"/>
      <protection locked="0"/>
    </xf>
    <xf numFmtId="0" fontId="9" fillId="14" borderId="0" xfId="0" applyFont="1" applyFill="1" applyProtection="1">
      <protection hidden="1"/>
    </xf>
    <xf numFmtId="0" fontId="96" fillId="11" borderId="0" xfId="4" applyFont="1" applyFill="1" applyBorder="1" applyAlignment="1">
      <alignment horizontal="left" vertical="center" wrapText="1"/>
    </xf>
    <xf numFmtId="0" fontId="96" fillId="11" borderId="0" xfId="4" applyFont="1" applyFill="1" applyBorder="1" applyAlignment="1">
      <alignment vertical="center" wrapText="1"/>
    </xf>
    <xf numFmtId="0" fontId="96" fillId="11" borderId="3" xfId="4" applyFont="1" applyFill="1" applyBorder="1" applyAlignment="1">
      <alignment vertical="center" wrapText="1"/>
    </xf>
    <xf numFmtId="0" fontId="96" fillId="11" borderId="3" xfId="4" applyFont="1" applyFill="1" applyBorder="1" applyAlignment="1">
      <alignment horizontal="left" vertical="center" wrapText="1"/>
    </xf>
    <xf numFmtId="0" fontId="98" fillId="11" borderId="11" xfId="4" applyFont="1" applyFill="1" applyBorder="1" applyAlignment="1">
      <alignment horizontal="left" vertical="center" wrapText="1"/>
    </xf>
    <xf numFmtId="0" fontId="98" fillId="11" borderId="6" xfId="4" applyFont="1" applyFill="1" applyBorder="1" applyAlignment="1">
      <alignment horizontal="left" vertical="center" wrapText="1"/>
    </xf>
    <xf numFmtId="0" fontId="96" fillId="11" borderId="6" xfId="4" applyFont="1" applyFill="1" applyBorder="1" applyAlignment="1">
      <alignment horizontal="left" vertical="center" wrapText="1"/>
    </xf>
    <xf numFmtId="0" fontId="22" fillId="11" borderId="0" xfId="4" applyFont="1" applyFill="1" applyBorder="1" applyAlignment="1">
      <alignment horizontal="left" vertical="center" wrapText="1"/>
    </xf>
    <xf numFmtId="0" fontId="22" fillId="11" borderId="0" xfId="4" applyFont="1" applyFill="1" applyBorder="1" applyAlignment="1">
      <alignment horizontal="right" vertical="center" wrapText="1"/>
    </xf>
    <xf numFmtId="0" fontId="101" fillId="11" borderId="2" xfId="4" applyFont="1" applyFill="1" applyBorder="1" applyAlignment="1" applyProtection="1">
      <alignment horizontal="center" vertical="center" wrapText="1"/>
      <protection hidden="1"/>
    </xf>
    <xf numFmtId="0" fontId="9" fillId="5" borderId="0" xfId="4" applyBorder="1" applyAlignment="1" applyProtection="1">
      <alignment horizontal="center" vertical="center"/>
      <protection hidden="1"/>
    </xf>
    <xf numFmtId="0" fontId="102" fillId="5" borderId="0" xfId="4" applyFont="1" applyBorder="1" applyAlignment="1" applyProtection="1">
      <alignment horizontal="center" vertical="center"/>
      <protection hidden="1"/>
    </xf>
    <xf numFmtId="0" fontId="9" fillId="5" borderId="3" xfId="4" applyBorder="1" applyAlignment="1" applyProtection="1">
      <alignment horizontal="center"/>
      <protection hidden="1"/>
    </xf>
    <xf numFmtId="0" fontId="9" fillId="0" borderId="0" xfId="0" applyFont="1" applyProtection="1">
      <protection hidden="1"/>
    </xf>
    <xf numFmtId="0" fontId="9" fillId="9" borderId="0" xfId="0" applyFont="1" applyFill="1" applyAlignment="1" applyProtection="1">
      <alignment horizontal="center"/>
      <protection hidden="1"/>
    </xf>
    <xf numFmtId="0" fontId="18" fillId="23" borderId="11" xfId="5" applyFont="1" applyFill="1" applyBorder="1" applyAlignment="1" applyProtection="1">
      <alignment horizontal="left" vertical="center" wrapText="1" indent="1"/>
      <protection locked="0" hidden="1"/>
    </xf>
    <xf numFmtId="0" fontId="18" fillId="23" borderId="21" xfId="5" applyFont="1" applyFill="1" applyBorder="1" applyAlignment="1" applyProtection="1">
      <alignment horizontal="left" vertical="center" wrapText="1" indent="1"/>
      <protection locked="0" hidden="1"/>
    </xf>
    <xf numFmtId="0" fontId="18" fillId="23" borderId="6" xfId="5" applyFont="1" applyFill="1" applyBorder="1" applyAlignment="1" applyProtection="1">
      <alignment horizontal="left" vertical="center" wrapText="1" indent="1"/>
      <protection locked="0" hidden="1"/>
    </xf>
    <xf numFmtId="0" fontId="18" fillId="23" borderId="22" xfId="5" applyFont="1" applyFill="1" applyBorder="1" applyAlignment="1" applyProtection="1">
      <alignment horizontal="left" vertical="center" wrapText="1" indent="1"/>
      <protection locked="0" hidden="1"/>
    </xf>
    <xf numFmtId="0" fontId="18" fillId="23" borderId="20" xfId="5" applyFont="1" applyFill="1" applyBorder="1" applyAlignment="1" applyProtection="1">
      <alignment horizontal="left" vertical="center" wrapText="1" indent="1"/>
      <protection locked="0" hidden="1"/>
    </xf>
    <xf numFmtId="0" fontId="18" fillId="23" borderId="9" xfId="5" applyFont="1" applyFill="1" applyBorder="1" applyAlignment="1" applyProtection="1">
      <alignment horizontal="left" vertical="center" wrapText="1" indent="1"/>
      <protection hidden="1"/>
    </xf>
    <xf numFmtId="0" fontId="76" fillId="23" borderId="5" xfId="5" applyNumberFormat="1" applyFont="1" applyFill="1" applyBorder="1" applyAlignment="1" applyProtection="1">
      <alignment horizontal="center" vertical="center" wrapText="1"/>
      <protection hidden="1"/>
    </xf>
    <xf numFmtId="0" fontId="14" fillId="23" borderId="0" xfId="5" applyNumberFormat="1" applyFont="1" applyFill="1" applyBorder="1" applyAlignment="1" applyProtection="1">
      <alignment horizontal="left" vertical="center" wrapText="1" indent="1"/>
      <protection hidden="1"/>
    </xf>
    <xf numFmtId="0" fontId="18" fillId="23" borderId="0" xfId="5" applyNumberFormat="1" applyFont="1" applyFill="1" applyBorder="1" applyAlignment="1" applyProtection="1">
      <alignment horizontal="left" vertical="center" wrapText="1"/>
      <protection hidden="1"/>
    </xf>
    <xf numFmtId="0" fontId="72" fillId="23" borderId="0" xfId="5" applyNumberFormat="1" applyFont="1" applyFill="1" applyBorder="1" applyAlignment="1" applyProtection="1">
      <alignment horizontal="center" vertical="center" wrapText="1"/>
      <protection hidden="1"/>
    </xf>
    <xf numFmtId="0" fontId="76" fillId="23" borderId="6" xfId="5" applyNumberFormat="1" applyFont="1" applyFill="1" applyBorder="1" applyAlignment="1" applyProtection="1">
      <alignment horizontal="center" vertical="center" wrapText="1"/>
      <protection hidden="1"/>
    </xf>
    <xf numFmtId="0" fontId="76" fillId="23" borderId="7" xfId="5" applyNumberFormat="1" applyFont="1" applyFill="1" applyBorder="1" applyAlignment="1" applyProtection="1">
      <alignment horizontal="center" vertical="center" wrapText="1"/>
      <protection hidden="1"/>
    </xf>
    <xf numFmtId="0" fontId="14" fillId="23" borderId="3" xfId="5" applyNumberFormat="1" applyFont="1" applyFill="1" applyBorder="1" applyAlignment="1" applyProtection="1">
      <alignment horizontal="left" vertical="center" wrapText="1" indent="1"/>
      <protection hidden="1"/>
    </xf>
    <xf numFmtId="0" fontId="18" fillId="23" borderId="3" xfId="5" applyNumberFormat="1" applyFont="1" applyFill="1" applyBorder="1" applyAlignment="1" applyProtection="1">
      <alignment horizontal="left" vertical="center" wrapText="1"/>
      <protection hidden="1"/>
    </xf>
    <xf numFmtId="0" fontId="72" fillId="23" borderId="3" xfId="5" applyNumberFormat="1" applyFont="1" applyFill="1" applyBorder="1" applyAlignment="1" applyProtection="1">
      <alignment horizontal="center" vertical="center" wrapText="1"/>
      <protection hidden="1"/>
    </xf>
    <xf numFmtId="0" fontId="76" fillId="23" borderId="8" xfId="5" applyNumberFormat="1" applyFont="1" applyFill="1" applyBorder="1" applyAlignment="1" applyProtection="1">
      <alignment horizontal="center" vertical="center" wrapText="1"/>
      <protection hidden="1"/>
    </xf>
    <xf numFmtId="0" fontId="90" fillId="2" borderId="0" xfId="3" applyFont="1" applyBorder="1" applyAlignment="1">
      <alignment horizontal="center" vertical="center" wrapText="1"/>
    </xf>
    <xf numFmtId="0" fontId="69" fillId="0" borderId="13" xfId="0" applyFont="1" applyBorder="1" applyAlignment="1" applyProtection="1">
      <alignment horizontal="center" vertical="center" wrapText="1"/>
      <protection hidden="1"/>
    </xf>
    <xf numFmtId="0" fontId="104" fillId="0" borderId="13" xfId="0" applyFont="1" applyBorder="1" applyAlignment="1" applyProtection="1">
      <alignment horizontal="left" vertical="center" wrapText="1" indent="1"/>
      <protection hidden="1"/>
    </xf>
    <xf numFmtId="0" fontId="69" fillId="0" borderId="0" xfId="0" applyFont="1" applyAlignment="1" applyProtection="1">
      <alignment horizontal="left" vertical="center" wrapText="1" indent="1" shrinkToFit="1"/>
      <protection hidden="1"/>
    </xf>
    <xf numFmtId="0" fontId="0" fillId="14" borderId="0" xfId="0" applyFill="1" applyAlignment="1" applyProtection="1">
      <alignment wrapText="1"/>
      <protection hidden="1"/>
    </xf>
    <xf numFmtId="0" fontId="93" fillId="0" borderId="9" xfId="0" applyFont="1" applyBorder="1" applyAlignment="1" applyProtection="1">
      <alignment horizontal="center" vertical="center" wrapText="1" shrinkToFit="1"/>
      <protection hidden="1"/>
    </xf>
    <xf numFmtId="0" fontId="17" fillId="23" borderId="77" xfId="15" applyFill="1" applyBorder="1" applyAlignment="1">
      <alignment horizontal="center" vertical="top"/>
    </xf>
    <xf numFmtId="0" fontId="17" fillId="0" borderId="78" xfId="15" applyBorder="1" applyAlignment="1">
      <alignment horizontal="center" vertical="top"/>
    </xf>
    <xf numFmtId="0" fontId="17" fillId="0" borderId="48" xfId="15" applyBorder="1" applyAlignment="1">
      <alignment horizontal="center" vertical="top" wrapText="1"/>
    </xf>
    <xf numFmtId="0" fontId="69" fillId="23" borderId="0" xfId="0" applyFont="1" applyFill="1" applyAlignment="1" applyProtection="1">
      <alignment horizontal="left" vertical="top" wrapText="1"/>
      <protection hidden="1"/>
    </xf>
    <xf numFmtId="0" fontId="69" fillId="23" borderId="0" xfId="0" applyFont="1" applyFill="1" applyAlignment="1" applyProtection="1">
      <alignment horizontal="left" vertical="center" wrapText="1" indent="1" shrinkToFit="1"/>
      <protection hidden="1"/>
    </xf>
    <xf numFmtId="0" fontId="69" fillId="23" borderId="0" xfId="0" applyFont="1" applyFill="1" applyAlignment="1" applyProtection="1">
      <alignment wrapText="1" shrinkToFit="1"/>
      <protection hidden="1"/>
    </xf>
    <xf numFmtId="0" fontId="69" fillId="23" borderId="0" xfId="0" applyFont="1" applyFill="1" applyAlignment="1" applyProtection="1">
      <alignment wrapText="1"/>
      <protection hidden="1"/>
    </xf>
    <xf numFmtId="0" fontId="69" fillId="8" borderId="0" xfId="7" applyFont="1" applyAlignment="1"/>
    <xf numFmtId="0" fontId="93" fillId="23" borderId="0" xfId="0" applyFont="1" applyFill="1" applyAlignment="1" applyProtection="1">
      <alignment horizontal="center" vertical="center" wrapText="1" shrinkToFit="1"/>
      <protection hidden="1"/>
    </xf>
    <xf numFmtId="0" fontId="18" fillId="23" borderId="0" xfId="0" applyFont="1" applyFill="1" applyAlignment="1" applyProtection="1">
      <alignment horizontal="center" vertical="center"/>
      <protection hidden="1"/>
    </xf>
    <xf numFmtId="0" fontId="93" fillId="23" borderId="0" xfId="0" applyFont="1" applyFill="1" applyAlignment="1" applyProtection="1">
      <alignment horizontal="left" vertical="center" wrapText="1"/>
      <protection hidden="1"/>
    </xf>
    <xf numFmtId="0" fontId="69" fillId="23" borderId="0" xfId="0" applyFont="1" applyFill="1" applyAlignment="1" applyProtection="1">
      <alignment horizontal="left" vertical="top" wrapText="1" indent="1"/>
      <protection hidden="1"/>
    </xf>
    <xf numFmtId="0" fontId="104" fillId="23" borderId="0" xfId="0" applyFont="1" applyFill="1" applyAlignment="1" applyProtection="1">
      <alignment horizontal="left" vertical="center" wrapText="1" indent="1"/>
      <protection hidden="1"/>
    </xf>
    <xf numFmtId="0" fontId="93" fillId="8" borderId="0" xfId="7" applyFont="1" applyBorder="1" applyAlignment="1">
      <alignment horizontal="left"/>
    </xf>
    <xf numFmtId="0" fontId="69" fillId="0" borderId="13" xfId="0" applyFont="1" applyBorder="1" applyAlignment="1" applyProtection="1">
      <alignment horizontal="center" vertical="center"/>
      <protection locked="0" hidden="1"/>
    </xf>
    <xf numFmtId="0" fontId="69" fillId="0" borderId="13" xfId="0" applyFont="1" applyBorder="1" applyProtection="1">
      <protection locked="0" hidden="1"/>
    </xf>
    <xf numFmtId="0" fontId="69" fillId="23" borderId="0" xfId="0" applyFont="1" applyFill="1" applyAlignment="1" applyProtection="1">
      <alignment horizontal="center" wrapText="1" shrinkToFit="1"/>
      <protection hidden="1"/>
    </xf>
    <xf numFmtId="0" fontId="69" fillId="8" borderId="0" xfId="7" applyFont="1" applyBorder="1" applyAlignment="1"/>
    <xf numFmtId="0" fontId="69" fillId="0" borderId="11" xfId="0" applyFont="1" applyBorder="1" applyAlignment="1" applyProtection="1">
      <alignment horizontal="left" vertical="center" wrapText="1"/>
      <protection hidden="1"/>
    </xf>
    <xf numFmtId="0" fontId="93" fillId="0" borderId="11" xfId="0" applyFont="1" applyBorder="1" applyAlignment="1" applyProtection="1">
      <alignment horizontal="center" vertical="center" wrapText="1"/>
      <protection hidden="1"/>
    </xf>
    <xf numFmtId="14" fontId="69" fillId="0" borderId="14" xfId="0" applyNumberFormat="1" applyFont="1" applyBorder="1" applyAlignment="1" applyProtection="1">
      <alignment horizontal="center" vertical="center" wrapText="1"/>
      <protection hidden="1"/>
    </xf>
    <xf numFmtId="0" fontId="93" fillId="0" borderId="13" xfId="0" applyFont="1" applyBorder="1" applyAlignment="1" applyProtection="1">
      <alignment horizontal="left" vertical="top" wrapText="1" indent="1"/>
      <protection hidden="1"/>
    </xf>
    <xf numFmtId="0" fontId="93" fillId="0" borderId="13" xfId="0" applyFont="1" applyBorder="1" applyAlignment="1" applyProtection="1">
      <alignment horizontal="left" vertical="center" wrapText="1" indent="1"/>
      <protection hidden="1"/>
    </xf>
    <xf numFmtId="0" fontId="3" fillId="0" borderId="6" xfId="8" applyBorder="1"/>
    <xf numFmtId="0" fontId="3" fillId="0" borderId="8" xfId="8" applyBorder="1"/>
    <xf numFmtId="0" fontId="0" fillId="12" borderId="79" xfId="0" applyFill="1" applyBorder="1" applyAlignment="1">
      <alignment vertical="top" wrapText="1"/>
    </xf>
    <xf numFmtId="0" fontId="0" fillId="0" borderId="53" xfId="0" applyBorder="1" applyAlignment="1">
      <alignment vertical="center" wrapText="1"/>
    </xf>
    <xf numFmtId="0" fontId="0" fillId="12" borderId="80" xfId="0" applyFill="1" applyBorder="1" applyAlignment="1">
      <alignment horizontal="left" vertical="top"/>
    </xf>
    <xf numFmtId="0" fontId="0" fillId="0" borderId="4" xfId="0" applyBorder="1" applyAlignment="1">
      <alignment vertical="center" wrapText="1"/>
    </xf>
    <xf numFmtId="0" fontId="0" fillId="12" borderId="13" xfId="0" applyFill="1" applyBorder="1" applyAlignment="1">
      <alignment vertical="top" wrapText="1"/>
    </xf>
    <xf numFmtId="0" fontId="0" fillId="0" borderId="13" xfId="0" applyBorder="1" applyAlignment="1">
      <alignment vertical="top"/>
    </xf>
    <xf numFmtId="0" fontId="3" fillId="25" borderId="0" xfId="13"/>
    <xf numFmtId="0" fontId="3" fillId="25" borderId="13" xfId="13" applyBorder="1" applyAlignment="1">
      <alignment vertical="center" wrapText="1"/>
    </xf>
    <xf numFmtId="0" fontId="61" fillId="26" borderId="81" xfId="14" applyBorder="1" applyAlignment="1">
      <alignment vertical="top" wrapText="1"/>
    </xf>
    <xf numFmtId="0" fontId="0" fillId="12" borderId="82" xfId="0" applyFill="1" applyBorder="1" applyAlignment="1">
      <alignment horizontal="left" vertical="top"/>
    </xf>
    <xf numFmtId="0" fontId="38" fillId="6" borderId="13" xfId="5" applyNumberFormat="1" applyFont="1" applyBorder="1" applyAlignment="1" applyProtection="1">
      <alignment horizontal="center" vertical="center" wrapText="1"/>
      <protection hidden="1"/>
    </xf>
    <xf numFmtId="0" fontId="4" fillId="0" borderId="0" xfId="0" applyFont="1" applyAlignment="1">
      <alignment vertical="center" wrapText="1"/>
    </xf>
    <xf numFmtId="0" fontId="11" fillId="24" borderId="9" xfId="4" applyFont="1" applyFill="1" applyBorder="1" applyAlignment="1" applyProtection="1">
      <alignment horizontal="center" vertical="center"/>
      <protection locked="0" hidden="1"/>
    </xf>
    <xf numFmtId="0" fontId="18" fillId="23" borderId="15" xfId="5" applyFont="1" applyFill="1" applyBorder="1" applyAlignment="1" applyProtection="1">
      <alignment horizontal="left" vertical="center" wrapText="1" indent="1"/>
      <protection hidden="1"/>
    </xf>
    <xf numFmtId="0" fontId="18" fillId="23" borderId="83" xfId="5" applyFont="1" applyFill="1" applyBorder="1" applyAlignment="1" applyProtection="1">
      <alignment horizontal="left" vertical="center" wrapText="1" indent="1"/>
      <protection hidden="1"/>
    </xf>
    <xf numFmtId="0" fontId="18" fillId="23" borderId="84" xfId="5" applyFont="1" applyFill="1" applyBorder="1" applyAlignment="1" applyProtection="1">
      <alignment horizontal="left" vertical="center" wrapText="1" indent="1"/>
      <protection hidden="1"/>
    </xf>
    <xf numFmtId="0" fontId="18" fillId="23" borderId="85" xfId="5" applyFont="1" applyFill="1" applyBorder="1" applyAlignment="1" applyProtection="1">
      <alignment horizontal="left" vertical="center" wrapText="1" indent="1"/>
      <protection hidden="1"/>
    </xf>
    <xf numFmtId="0" fontId="18" fillId="0" borderId="86" xfId="0" applyFont="1" applyBorder="1" applyAlignment="1">
      <alignment horizontal="center" vertical="center"/>
    </xf>
    <xf numFmtId="0" fontId="18" fillId="0" borderId="86" xfId="0" applyFont="1" applyBorder="1" applyAlignment="1">
      <alignment horizontal="left" vertical="top" wrapText="1"/>
    </xf>
    <xf numFmtId="0" fontId="18" fillId="0" borderId="86" xfId="0" applyFont="1" applyBorder="1" applyAlignment="1">
      <alignment vertical="top" wrapText="1"/>
    </xf>
    <xf numFmtId="0" fontId="18" fillId="0" borderId="86" xfId="0" applyFont="1" applyBorder="1" applyAlignment="1">
      <alignment vertical="top"/>
    </xf>
    <xf numFmtId="0" fontId="18" fillId="0" borderId="87" xfId="0" applyFont="1" applyBorder="1" applyAlignment="1">
      <alignment horizontal="center" vertical="center"/>
    </xf>
    <xf numFmtId="0" fontId="0" fillId="0" borderId="2" xfId="0" applyBorder="1" applyAlignment="1">
      <alignment vertical="center" wrapText="1"/>
    </xf>
    <xf numFmtId="0" fontId="18" fillId="0" borderId="87" xfId="0" applyFont="1" applyBorder="1" applyAlignment="1">
      <alignment vertical="top"/>
    </xf>
    <xf numFmtId="0" fontId="18" fillId="0" borderId="2" xfId="0" applyFont="1" applyBorder="1" applyAlignment="1">
      <alignment horizontal="center" vertical="center"/>
    </xf>
    <xf numFmtId="0" fontId="0" fillId="0" borderId="0" xfId="0" applyAlignment="1">
      <alignment vertical="top"/>
    </xf>
    <xf numFmtId="0" fontId="18" fillId="0" borderId="88" xfId="0" applyFont="1" applyBorder="1" applyAlignment="1">
      <alignment horizontal="left" vertical="top" wrapText="1"/>
    </xf>
    <xf numFmtId="0" fontId="18" fillId="0" borderId="89" xfId="0" applyFont="1" applyBorder="1" applyAlignment="1">
      <alignment horizontal="left" vertical="top" wrapText="1"/>
    </xf>
    <xf numFmtId="0" fontId="18" fillId="0" borderId="90" xfId="0" applyFont="1" applyBorder="1" applyAlignment="1">
      <alignment vertical="top" wrapText="1"/>
    </xf>
    <xf numFmtId="0" fontId="11" fillId="31" borderId="53" xfId="4" applyNumberFormat="1" applyFont="1" applyFill="1" applyBorder="1" applyAlignment="1" applyProtection="1">
      <alignment horizontal="center" vertical="center" wrapText="1"/>
      <protection hidden="1"/>
    </xf>
    <xf numFmtId="0" fontId="55" fillId="6" borderId="10" xfId="5" applyNumberFormat="1" applyFont="1" applyBorder="1" applyAlignment="1" applyProtection="1">
      <alignment horizontal="center" vertical="center" wrapText="1"/>
      <protection hidden="1"/>
    </xf>
    <xf numFmtId="0" fontId="70" fillId="6" borderId="7" xfId="5" applyNumberFormat="1" applyFont="1" applyBorder="1" applyAlignment="1" applyProtection="1">
      <alignment horizontal="center" vertical="center" wrapText="1"/>
      <protection hidden="1"/>
    </xf>
    <xf numFmtId="0" fontId="43" fillId="37" borderId="53" xfId="4" applyFont="1" applyFill="1" applyBorder="1" applyAlignment="1" applyProtection="1">
      <alignment horizontal="center" vertical="center"/>
      <protection hidden="1"/>
    </xf>
    <xf numFmtId="0" fontId="43" fillId="35" borderId="53" xfId="4" applyFont="1" applyFill="1" applyBorder="1" applyAlignment="1" applyProtection="1">
      <alignment horizontal="center" vertical="center"/>
      <protection hidden="1"/>
    </xf>
    <xf numFmtId="0" fontId="43" fillId="29" borderId="53" xfId="4" applyFont="1" applyFill="1" applyBorder="1" applyAlignment="1" applyProtection="1">
      <alignment horizontal="center" vertical="center"/>
      <protection hidden="1"/>
    </xf>
    <xf numFmtId="0" fontId="43" fillId="36" borderId="53" xfId="4" applyFont="1" applyFill="1" applyBorder="1" applyAlignment="1" applyProtection="1">
      <alignment horizontal="center" vertical="center"/>
      <protection hidden="1"/>
    </xf>
    <xf numFmtId="0" fontId="9" fillId="34" borderId="16" xfId="10" applyNumberFormat="1" applyFont="1" applyFill="1" applyBorder="1" applyAlignment="1" applyProtection="1">
      <alignment horizontal="center" vertical="center" wrapText="1"/>
      <protection hidden="1"/>
    </xf>
    <xf numFmtId="0" fontId="90" fillId="38" borderId="1" xfId="3" applyFont="1" applyFill="1" applyAlignment="1">
      <alignment vertical="top" wrapText="1"/>
    </xf>
    <xf numFmtId="0" fontId="90" fillId="38" borderId="73" xfId="3" applyFont="1" applyFill="1" applyBorder="1" applyAlignment="1">
      <alignment vertical="top" wrapText="1"/>
    </xf>
    <xf numFmtId="0" fontId="0" fillId="38" borderId="0" xfId="0" applyFill="1" applyAlignment="1">
      <alignment vertical="center" wrapText="1"/>
    </xf>
    <xf numFmtId="0" fontId="0" fillId="38" borderId="0" xfId="0" applyFill="1" applyAlignment="1">
      <alignment wrapText="1"/>
    </xf>
    <xf numFmtId="0" fontId="0" fillId="38" borderId="2" xfId="0" applyFill="1" applyBorder="1" applyAlignment="1">
      <alignment vertical="center" wrapText="1"/>
    </xf>
    <xf numFmtId="0" fontId="18" fillId="38" borderId="0" xfId="0" applyFont="1" applyFill="1" applyAlignment="1">
      <alignment vertical="top" wrapText="1"/>
    </xf>
    <xf numFmtId="0" fontId="26" fillId="0" borderId="58" xfId="9" applyFont="1" applyBorder="1" applyAlignment="1">
      <alignment vertical="center" wrapText="1"/>
    </xf>
    <xf numFmtId="0" fontId="112" fillId="14" borderId="0" xfId="4" applyFont="1" applyFill="1"/>
    <xf numFmtId="0" fontId="0" fillId="9" borderId="10" xfId="0" applyFill="1" applyBorder="1" applyAlignment="1">
      <alignment horizontal="center" vertical="center"/>
    </xf>
    <xf numFmtId="0" fontId="0" fillId="9" borderId="5" xfId="0" applyFill="1" applyBorder="1" applyAlignment="1">
      <alignment horizontal="center" vertical="center"/>
    </xf>
    <xf numFmtId="0" fontId="113" fillId="9" borderId="0" xfId="4" applyFont="1" applyFill="1" applyAlignment="1">
      <alignment horizontal="left" vertical="center" wrapText="1"/>
    </xf>
    <xf numFmtId="0" fontId="0" fillId="9" borderId="7" xfId="0" applyFill="1" applyBorder="1" applyAlignment="1">
      <alignment horizontal="center" vertical="center"/>
    </xf>
    <xf numFmtId="0" fontId="0" fillId="9" borderId="3" xfId="0" applyFill="1" applyBorder="1" applyAlignment="1">
      <alignment horizontal="center" vertical="center"/>
    </xf>
    <xf numFmtId="0" fontId="0" fillId="9" borderId="6" xfId="0" applyFill="1" applyBorder="1" applyAlignment="1">
      <alignment horizontal="center" vertical="center"/>
    </xf>
    <xf numFmtId="0" fontId="0" fillId="9" borderId="8" xfId="0" applyFill="1" applyBorder="1" applyAlignment="1">
      <alignment horizontal="center" vertical="center"/>
    </xf>
    <xf numFmtId="0" fontId="69" fillId="0" borderId="14" xfId="0" applyFont="1" applyBorder="1" applyAlignment="1" applyProtection="1">
      <alignment horizontal="center" vertical="center"/>
      <protection locked="0" hidden="1"/>
    </xf>
    <xf numFmtId="0" fontId="69" fillId="0" borderId="14" xfId="0" applyFont="1" applyBorder="1" applyProtection="1">
      <protection locked="0" hidden="1"/>
    </xf>
    <xf numFmtId="0" fontId="116" fillId="8" borderId="3" xfId="7" applyFont="1" applyBorder="1" applyAlignment="1">
      <alignment horizontal="left"/>
    </xf>
    <xf numFmtId="0" fontId="117" fillId="23" borderId="0" xfId="0" applyFont="1" applyFill="1" applyAlignment="1" applyProtection="1">
      <alignment wrapText="1"/>
      <protection hidden="1"/>
    </xf>
    <xf numFmtId="0" fontId="117" fillId="8" borderId="0" xfId="7" applyFont="1" applyAlignment="1"/>
    <xf numFmtId="0" fontId="117" fillId="0" borderId="0" xfId="0" applyFont="1" applyProtection="1">
      <protection hidden="1"/>
    </xf>
    <xf numFmtId="0" fontId="118" fillId="23" borderId="3" xfId="0" applyFont="1" applyFill="1" applyBorder="1" applyAlignment="1" applyProtection="1">
      <alignment vertical="center"/>
      <protection hidden="1"/>
    </xf>
    <xf numFmtId="0" fontId="119" fillId="23" borderId="3" xfId="0" applyFont="1" applyFill="1" applyBorder="1" applyAlignment="1" applyProtection="1">
      <alignment vertical="center"/>
      <protection hidden="1"/>
    </xf>
    <xf numFmtId="0" fontId="120" fillId="8" borderId="0" xfId="7" applyFont="1" applyAlignment="1">
      <alignment vertical="center"/>
    </xf>
    <xf numFmtId="0" fontId="117" fillId="0" borderId="0" xfId="0" applyFont="1" applyAlignment="1" applyProtection="1">
      <alignment wrapText="1"/>
      <protection hidden="1"/>
    </xf>
    <xf numFmtId="0" fontId="117" fillId="23" borderId="0" xfId="0" applyFont="1" applyFill="1" applyAlignment="1" applyProtection="1">
      <alignment horizontal="left" vertical="top" wrapText="1"/>
      <protection hidden="1"/>
    </xf>
    <xf numFmtId="0" fontId="121" fillId="23" borderId="0" xfId="0" applyFont="1" applyFill="1" applyAlignment="1" applyProtection="1">
      <alignment horizontal="center" vertical="center"/>
      <protection hidden="1"/>
    </xf>
    <xf numFmtId="0" fontId="116" fillId="23" borderId="0" xfId="0" applyFont="1" applyFill="1" applyAlignment="1" applyProtection="1">
      <alignment horizontal="left" vertical="center" wrapText="1"/>
      <protection hidden="1"/>
    </xf>
    <xf numFmtId="0" fontId="122" fillId="23" borderId="0" xfId="0" applyFont="1" applyFill="1" applyAlignment="1" applyProtection="1">
      <alignment horizontal="left" vertical="center" wrapText="1" indent="1"/>
      <protection hidden="1"/>
    </xf>
    <xf numFmtId="0" fontId="119" fillId="23" borderId="0" xfId="0" applyFont="1" applyFill="1" applyAlignment="1" applyProtection="1">
      <alignment vertical="center"/>
      <protection hidden="1"/>
    </xf>
    <xf numFmtId="0" fontId="69" fillId="0" borderId="10" xfId="0" applyFont="1" applyBorder="1" applyAlignment="1" applyProtection="1">
      <alignment horizontal="left" vertical="center" wrapText="1" indent="1"/>
      <protection hidden="1"/>
    </xf>
    <xf numFmtId="0" fontId="69" fillId="0" borderId="2" xfId="0" applyFont="1" applyBorder="1" applyAlignment="1" applyProtection="1">
      <alignment horizontal="left" vertical="center" wrapText="1" indent="1"/>
      <protection hidden="1"/>
    </xf>
    <xf numFmtId="0" fontId="69" fillId="0" borderId="11" xfId="0" applyFont="1" applyBorder="1" applyAlignment="1" applyProtection="1">
      <alignment horizontal="left" vertical="center" wrapText="1" indent="1"/>
      <protection hidden="1"/>
    </xf>
    <xf numFmtId="0" fontId="69" fillId="0" borderId="5" xfId="0" applyFont="1" applyBorder="1" applyAlignment="1" applyProtection="1">
      <alignment horizontal="left" vertical="center" wrapText="1" indent="1"/>
      <protection hidden="1"/>
    </xf>
    <xf numFmtId="0" fontId="117" fillId="0" borderId="0" xfId="0" applyFont="1" applyAlignment="1" applyProtection="1">
      <alignment horizontal="left" vertical="center" wrapText="1" indent="1"/>
      <protection hidden="1"/>
    </xf>
    <xf numFmtId="0" fontId="69" fillId="0" borderId="6" xfId="0" applyFont="1" applyBorder="1" applyAlignment="1" applyProtection="1">
      <alignment horizontal="left" vertical="center" wrapText="1" indent="1"/>
      <protection hidden="1"/>
    </xf>
    <xf numFmtId="0" fontId="117" fillId="0" borderId="3" xfId="0" applyFont="1" applyBorder="1" applyAlignment="1" applyProtection="1">
      <alignment horizontal="left" vertical="center" wrapText="1" indent="1"/>
      <protection hidden="1"/>
    </xf>
    <xf numFmtId="0" fontId="123" fillId="11" borderId="0" xfId="4" applyFont="1" applyFill="1" applyBorder="1" applyAlignment="1">
      <alignment horizontal="left" vertical="center" wrapText="1" indent="1"/>
    </xf>
    <xf numFmtId="0" fontId="123" fillId="11" borderId="0" xfId="4" applyFont="1" applyFill="1" applyAlignment="1">
      <alignment horizontal="left" vertical="center" wrapText="1" indent="1"/>
    </xf>
    <xf numFmtId="0" fontId="116" fillId="8" borderId="2" xfId="7" applyFont="1" applyBorder="1" applyAlignment="1">
      <alignment wrapText="1"/>
    </xf>
    <xf numFmtId="0" fontId="125" fillId="0" borderId="13" xfId="0" applyFont="1" applyBorder="1" applyAlignment="1" applyProtection="1">
      <alignment horizontal="center" vertical="center" wrapText="1"/>
      <protection hidden="1"/>
    </xf>
    <xf numFmtId="0" fontId="117" fillId="0" borderId="13" xfId="0" applyFont="1" applyBorder="1" applyAlignment="1" applyProtection="1">
      <alignment horizontal="left" vertical="center" wrapText="1" indent="1"/>
      <protection hidden="1"/>
    </xf>
    <xf numFmtId="0" fontId="122" fillId="0" borderId="13" xfId="0" applyFont="1" applyBorder="1" applyAlignment="1" applyProtection="1">
      <alignment horizontal="left" vertical="center" wrapText="1" indent="1"/>
      <protection hidden="1"/>
    </xf>
    <xf numFmtId="0" fontId="4" fillId="0" borderId="10" xfId="8" applyFont="1" applyBorder="1" applyAlignment="1">
      <alignment horizontal="left" indent="1"/>
    </xf>
    <xf numFmtId="0" fontId="0" fillId="0" borderId="2" xfId="8" applyFont="1" applyBorder="1" applyAlignment="1">
      <alignment horizontal="left" indent="1"/>
    </xf>
    <xf numFmtId="0" fontId="0" fillId="0" borderId="11" xfId="8" applyFont="1" applyBorder="1" applyAlignment="1">
      <alignment horizontal="left" indent="1"/>
    </xf>
    <xf numFmtId="0" fontId="4" fillId="0" borderId="5" xfId="8" applyFont="1" applyBorder="1" applyAlignment="1">
      <alignment horizontal="left" indent="1"/>
    </xf>
    <xf numFmtId="0" fontId="0" fillId="0" borderId="0" xfId="8" applyFont="1" applyAlignment="1">
      <alignment horizontal="left" indent="1"/>
    </xf>
    <xf numFmtId="0" fontId="0" fillId="0" borderId="6" xfId="8" applyFont="1" applyBorder="1" applyAlignment="1">
      <alignment horizontal="left" indent="1"/>
    </xf>
    <xf numFmtId="0" fontId="0" fillId="0" borderId="5" xfId="8" applyFont="1" applyBorder="1" applyAlignment="1">
      <alignment horizontal="left" indent="1"/>
    </xf>
    <xf numFmtId="0" fontId="0" fillId="0" borderId="7" xfId="8" applyFont="1" applyBorder="1" applyAlignment="1">
      <alignment horizontal="left" indent="1"/>
    </xf>
    <xf numFmtId="0" fontId="0" fillId="0" borderId="3" xfId="8" applyFont="1" applyBorder="1" applyAlignment="1">
      <alignment horizontal="left" indent="1"/>
    </xf>
    <xf numFmtId="0" fontId="0" fillId="0" borderId="8" xfId="8" applyFont="1" applyBorder="1" applyAlignment="1">
      <alignment horizontal="left" indent="1"/>
    </xf>
    <xf numFmtId="0" fontId="69" fillId="0" borderId="9" xfId="0" applyFont="1" applyBorder="1" applyAlignment="1" applyProtection="1">
      <alignment horizontal="center" vertical="center" wrapText="1"/>
      <protection hidden="1"/>
    </xf>
    <xf numFmtId="0" fontId="69" fillId="0" borderId="9" xfId="0" applyFont="1" applyBorder="1" applyAlignment="1" applyProtection="1">
      <alignment horizontal="left" vertical="center" wrapText="1" indent="1"/>
      <protection hidden="1"/>
    </xf>
    <xf numFmtId="0" fontId="0" fillId="0" borderId="10" xfId="0" applyBorder="1"/>
    <xf numFmtId="0" fontId="0" fillId="0" borderId="2" xfId="0" applyBorder="1"/>
    <xf numFmtId="0" fontId="0" fillId="0" borderId="11" xfId="0" applyBorder="1"/>
    <xf numFmtId="0" fontId="0" fillId="0" borderId="7" xfId="0" applyBorder="1"/>
    <xf numFmtId="0" fontId="0" fillId="0" borderId="3" xfId="0" applyBorder="1"/>
    <xf numFmtId="0" fontId="0" fillId="0" borderId="8" xfId="0" applyBorder="1"/>
    <xf numFmtId="0" fontId="0" fillId="0" borderId="5" xfId="0" applyBorder="1"/>
    <xf numFmtId="0" fontId="0" fillId="0" borderId="6" xfId="0" applyBorder="1"/>
    <xf numFmtId="0" fontId="117" fillId="0" borderId="7" xfId="0" applyFont="1" applyBorder="1" applyAlignment="1" applyProtection="1">
      <alignment horizontal="left" vertical="center" wrapText="1" indent="1"/>
      <protection hidden="1"/>
    </xf>
    <xf numFmtId="0" fontId="117" fillId="0" borderId="8" xfId="0" applyFont="1" applyBorder="1" applyAlignment="1" applyProtection="1">
      <alignment horizontal="left" vertical="center" wrapText="1" indent="1"/>
      <protection hidden="1"/>
    </xf>
    <xf numFmtId="0" fontId="117" fillId="0" borderId="5" xfId="0" applyFont="1" applyBorder="1" applyAlignment="1" applyProtection="1">
      <alignment horizontal="left" vertical="center" wrapText="1" indent="1"/>
      <protection hidden="1"/>
    </xf>
    <xf numFmtId="0" fontId="117" fillId="0" borderId="6" xfId="0" applyFont="1" applyBorder="1" applyAlignment="1" applyProtection="1">
      <alignment horizontal="left" vertical="center" wrapText="1" indent="1"/>
      <protection hidden="1"/>
    </xf>
    <xf numFmtId="0" fontId="29" fillId="8" borderId="0" xfId="7" applyFont="1" applyBorder="1" applyAlignment="1">
      <alignment vertical="top" wrapText="1"/>
    </xf>
    <xf numFmtId="0" fontId="116" fillId="8" borderId="0" xfId="7" applyFont="1" applyBorder="1" applyAlignment="1">
      <alignment wrapText="1"/>
    </xf>
    <xf numFmtId="0" fontId="29" fillId="8" borderId="91" xfId="7" applyFont="1" applyBorder="1" applyAlignment="1">
      <alignment vertical="top" wrapText="1"/>
    </xf>
    <xf numFmtId="0" fontId="116" fillId="8" borderId="91" xfId="7" applyFont="1" applyBorder="1" applyAlignment="1">
      <alignment wrapText="1"/>
    </xf>
    <xf numFmtId="0" fontId="126" fillId="0" borderId="13" xfId="0" applyFont="1" applyBorder="1" applyAlignment="1" applyProtection="1">
      <alignment horizontal="center" vertical="center"/>
      <protection hidden="1"/>
    </xf>
    <xf numFmtId="0" fontId="126" fillId="0" borderId="14" xfId="0" applyFont="1" applyBorder="1" applyAlignment="1" applyProtection="1">
      <alignment horizontal="center" vertical="center"/>
      <protection hidden="1"/>
    </xf>
    <xf numFmtId="0" fontId="127" fillId="23" borderId="13" xfId="0" applyFont="1" applyFill="1" applyBorder="1" applyAlignment="1" applyProtection="1">
      <alignment horizontal="center" vertical="center"/>
      <protection hidden="1"/>
    </xf>
    <xf numFmtId="0" fontId="127" fillId="23" borderId="13" xfId="0" applyFont="1" applyFill="1" applyBorder="1" applyProtection="1">
      <protection locked="0" hidden="1"/>
    </xf>
    <xf numFmtId="0" fontId="18" fillId="11" borderId="0" xfId="0" applyFont="1" applyFill="1" applyAlignment="1">
      <alignment vertical="center" wrapText="1"/>
    </xf>
    <xf numFmtId="0" fontId="18" fillId="11" borderId="0" xfId="0" applyFont="1" applyFill="1" applyAlignment="1">
      <alignment horizontal="left" vertical="top" wrapText="1" indent="1"/>
    </xf>
    <xf numFmtId="0" fontId="18" fillId="11" borderId="0" xfId="0" applyFont="1" applyFill="1" applyAlignment="1">
      <alignment vertical="top"/>
    </xf>
    <xf numFmtId="0" fontId="22" fillId="10" borderId="13" xfId="0" applyFont="1" applyFill="1" applyBorder="1" applyAlignment="1" applyProtection="1">
      <alignment horizontal="left" vertical="center" wrapText="1" indent="1"/>
      <protection hidden="1"/>
    </xf>
    <xf numFmtId="0" fontId="126" fillId="0" borderId="0" xfId="0" applyFont="1" applyAlignment="1">
      <alignment vertical="top"/>
    </xf>
    <xf numFmtId="0" fontId="126" fillId="0" borderId="0" xfId="0" applyFont="1" applyAlignment="1" applyProtection="1">
      <alignment vertical="top"/>
      <protection hidden="1"/>
    </xf>
    <xf numFmtId="0" fontId="126" fillId="0" borderId="0" xfId="0" applyFont="1" applyAlignment="1">
      <alignment horizontal="left" vertical="center" indent="1"/>
    </xf>
    <xf numFmtId="0" fontId="126" fillId="0" borderId="0" xfId="0" applyFont="1" applyAlignment="1" applyProtection="1">
      <alignment horizontal="left" vertical="center" wrapText="1" indent="1"/>
      <protection locked="0"/>
    </xf>
    <xf numFmtId="0" fontId="126" fillId="0" borderId="0" xfId="0" applyFont="1" applyAlignment="1">
      <alignment horizontal="left" vertical="center" wrapText="1" indent="1"/>
    </xf>
    <xf numFmtId="0" fontId="126" fillId="0" borderId="0" xfId="0" applyFont="1" applyAlignment="1" applyProtection="1">
      <alignment horizontal="left" vertical="top" wrapText="1" indent="1"/>
      <protection locked="0"/>
    </xf>
    <xf numFmtId="0" fontId="128" fillId="11" borderId="0" xfId="4" applyFont="1" applyFill="1" applyAlignment="1">
      <alignment horizontal="left" vertical="center" wrapText="1" indent="1"/>
    </xf>
    <xf numFmtId="0" fontId="129" fillId="0" borderId="0" xfId="0" applyFont="1"/>
    <xf numFmtId="0" fontId="98" fillId="11" borderId="2" xfId="4" applyFont="1" applyFill="1" applyBorder="1" applyAlignment="1">
      <alignment horizontal="left" vertical="center" wrapText="1"/>
    </xf>
    <xf numFmtId="0" fontId="114" fillId="9" borderId="2" xfId="4" applyFont="1" applyFill="1" applyBorder="1" applyAlignment="1">
      <alignment horizontal="left" vertical="center" wrapText="1"/>
    </xf>
    <xf numFmtId="0" fontId="114" fillId="9" borderId="11" xfId="4" applyFont="1" applyFill="1" applyBorder="1" applyAlignment="1">
      <alignment horizontal="left" vertical="center" wrapText="1"/>
    </xf>
    <xf numFmtId="0" fontId="99" fillId="9" borderId="0" xfId="4" applyFont="1" applyFill="1" applyAlignment="1">
      <alignment horizontal="left" vertical="top" wrapText="1"/>
    </xf>
    <xf numFmtId="0" fontId="115" fillId="9" borderId="0" xfId="4" applyFont="1" applyFill="1" applyAlignment="1">
      <alignment horizontal="left" vertical="top" wrapText="1"/>
    </xf>
    <xf numFmtId="0" fontId="19" fillId="14" borderId="0" xfId="4" applyFont="1" applyFill="1" applyAlignment="1">
      <alignment horizontal="center"/>
    </xf>
    <xf numFmtId="0" fontId="99" fillId="11" borderId="0" xfId="4" applyFont="1" applyFill="1" applyBorder="1" applyAlignment="1">
      <alignment horizontal="left" vertical="center" wrapText="1"/>
    </xf>
    <xf numFmtId="0" fontId="97" fillId="11" borderId="0" xfId="4" applyFont="1" applyFill="1" applyBorder="1" applyAlignment="1">
      <alignment horizontal="left" vertical="center" wrapText="1"/>
    </xf>
    <xf numFmtId="0" fontId="11" fillId="13" borderId="10" xfId="4" applyFont="1" applyFill="1" applyBorder="1" applyAlignment="1">
      <alignment horizontal="left" vertical="center"/>
    </xf>
    <xf numFmtId="0" fontId="11" fillId="13" borderId="2" xfId="4" applyFont="1" applyFill="1" applyBorder="1" applyAlignment="1">
      <alignment horizontal="left" vertical="center"/>
    </xf>
    <xf numFmtId="0" fontId="11" fillId="13" borderId="11" xfId="4" applyFont="1" applyFill="1" applyBorder="1" applyAlignment="1">
      <alignment horizontal="left" vertical="center"/>
    </xf>
    <xf numFmtId="0" fontId="59" fillId="11" borderId="10" xfId="4" applyFont="1" applyFill="1" applyBorder="1" applyAlignment="1">
      <alignment horizontal="left" vertical="center"/>
    </xf>
    <xf numFmtId="0" fontId="59" fillId="11" borderId="2" xfId="4" applyFont="1" applyFill="1" applyBorder="1" applyAlignment="1">
      <alignment horizontal="left" vertical="center"/>
    </xf>
    <xf numFmtId="0" fontId="59" fillId="11" borderId="11" xfId="4" applyFont="1" applyFill="1" applyBorder="1" applyAlignment="1">
      <alignment horizontal="left" vertical="center"/>
    </xf>
    <xf numFmtId="0" fontId="105" fillId="0" borderId="60" xfId="9" applyFont="1" applyBorder="1" applyAlignment="1">
      <alignment horizontal="left" vertical="top" wrapText="1" indent="1"/>
    </xf>
    <xf numFmtId="0" fontId="53" fillId="0" borderId="54" xfId="9" applyFont="1" applyBorder="1" applyAlignment="1">
      <alignment horizontal="left" vertical="top" wrapText="1" indent="1"/>
    </xf>
    <xf numFmtId="0" fontId="53" fillId="0" borderId="59" xfId="9" applyFont="1" applyBorder="1" applyAlignment="1">
      <alignment horizontal="left" vertical="top" wrapText="1" indent="1"/>
    </xf>
    <xf numFmtId="0" fontId="53" fillId="0" borderId="0" xfId="9" applyFont="1" applyAlignment="1">
      <alignment horizontal="left" vertical="top" wrapText="1" indent="1"/>
    </xf>
    <xf numFmtId="0" fontId="53" fillId="0" borderId="61" xfId="9" applyFont="1" applyBorder="1" applyAlignment="1">
      <alignment horizontal="left" vertical="top" wrapText="1" indent="1"/>
    </xf>
    <xf numFmtId="0" fontId="53" fillId="0" borderId="62" xfId="9" applyFont="1" applyBorder="1" applyAlignment="1">
      <alignment horizontal="left" vertical="top" wrapText="1" indent="1"/>
    </xf>
    <xf numFmtId="0" fontId="18" fillId="6" borderId="13" xfId="5" applyFont="1" applyBorder="1" applyAlignment="1" applyProtection="1">
      <alignment horizontal="left" vertical="top" wrapText="1" indent="1"/>
      <protection locked="0"/>
    </xf>
    <xf numFmtId="14" fontId="18" fillId="6" borderId="13" xfId="5" applyNumberFormat="1" applyFont="1" applyBorder="1" applyAlignment="1" applyProtection="1">
      <alignment horizontal="left" vertical="top" wrapText="1" indent="1"/>
      <protection locked="0"/>
    </xf>
    <xf numFmtId="0" fontId="18" fillId="6" borderId="9" xfId="5" applyFont="1" applyBorder="1" applyAlignment="1" applyProtection="1">
      <alignment horizontal="left" vertical="top" wrapText="1" indent="1"/>
      <protection locked="0"/>
    </xf>
    <xf numFmtId="0" fontId="18" fillId="6" borderId="15" xfId="5" applyFont="1" applyBorder="1" applyAlignment="1" applyProtection="1">
      <alignment horizontal="left" vertical="top" wrapText="1" indent="1"/>
      <protection locked="0"/>
    </xf>
    <xf numFmtId="0" fontId="18" fillId="6" borderId="14" xfId="5" applyFont="1" applyBorder="1" applyAlignment="1" applyProtection="1">
      <alignment horizontal="left" vertical="top" wrapText="1" indent="1"/>
      <protection locked="0"/>
    </xf>
    <xf numFmtId="0" fontId="89" fillId="12" borderId="6" xfId="4" applyFont="1" applyFill="1" applyBorder="1" applyAlignment="1" applyProtection="1">
      <alignment horizontal="center" vertical="center" textRotation="180"/>
      <protection hidden="1"/>
    </xf>
    <xf numFmtId="0" fontId="9" fillId="5" borderId="16" xfId="4" applyNumberFormat="1" applyBorder="1" applyAlignment="1" applyProtection="1">
      <alignment horizontal="right" vertical="center"/>
      <protection hidden="1"/>
    </xf>
    <xf numFmtId="0" fontId="59" fillId="11" borderId="10" xfId="4" applyFont="1" applyFill="1" applyBorder="1" applyAlignment="1" applyProtection="1">
      <alignment horizontal="left" vertical="center" wrapText="1"/>
      <protection hidden="1"/>
    </xf>
    <xf numFmtId="0" fontId="59" fillId="11" borderId="2" xfId="4" applyFont="1" applyFill="1" applyBorder="1" applyAlignment="1" applyProtection="1">
      <alignment horizontal="left" vertical="center" wrapText="1"/>
      <protection hidden="1"/>
    </xf>
    <xf numFmtId="0" fontId="11" fillId="24" borderId="53" xfId="4" applyFont="1" applyFill="1" applyBorder="1" applyAlignment="1" applyProtection="1">
      <alignment horizontal="center" vertical="center" wrapText="1"/>
      <protection hidden="1"/>
    </xf>
    <xf numFmtId="0" fontId="11" fillId="24" borderId="16" xfId="4" applyFont="1" applyFill="1" applyBorder="1" applyAlignment="1" applyProtection="1">
      <alignment horizontal="center" vertical="center" wrapText="1"/>
      <protection hidden="1"/>
    </xf>
    <xf numFmtId="0" fontId="11" fillId="24" borderId="4" xfId="4" applyFont="1" applyFill="1" applyBorder="1" applyAlignment="1" applyProtection="1">
      <alignment horizontal="center" vertical="center" wrapText="1"/>
      <protection hidden="1"/>
    </xf>
    <xf numFmtId="0" fontId="11" fillId="16" borderId="53" xfId="4" applyFont="1" applyFill="1" applyBorder="1" applyAlignment="1" applyProtection="1">
      <alignment horizontal="center" vertical="center"/>
      <protection hidden="1"/>
    </xf>
    <xf numFmtId="0" fontId="11" fillId="16" borderId="4" xfId="4" applyFont="1" applyFill="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3" fillId="0" borderId="0" xfId="8" applyAlignment="1" applyProtection="1">
      <alignment horizontal="left" vertical="top" wrapText="1"/>
      <protection hidden="1"/>
    </xf>
    <xf numFmtId="0" fontId="18" fillId="6" borderId="10" xfId="5" applyNumberFormat="1" applyFont="1" applyBorder="1" applyAlignment="1" applyProtection="1">
      <alignment horizontal="left" vertical="center" wrapText="1" indent="1"/>
      <protection hidden="1"/>
    </xf>
    <xf numFmtId="0" fontId="18" fillId="6" borderId="5" xfId="5" applyNumberFormat="1" applyFont="1" applyBorder="1" applyAlignment="1" applyProtection="1">
      <alignment horizontal="left" vertical="center" wrapText="1" indent="1"/>
      <protection hidden="1"/>
    </xf>
    <xf numFmtId="0" fontId="11" fillId="31" borderId="53" xfId="4" applyNumberFormat="1" applyFont="1" applyFill="1" applyBorder="1" applyAlignment="1" applyProtection="1">
      <alignment horizontal="center" vertical="center" wrapText="1"/>
      <protection hidden="1"/>
    </xf>
    <xf numFmtId="0" fontId="11" fillId="31" borderId="16" xfId="4" applyNumberFormat="1" applyFont="1" applyFill="1" applyBorder="1" applyAlignment="1" applyProtection="1">
      <alignment horizontal="center" vertical="center" wrapText="1"/>
      <protection hidden="1"/>
    </xf>
    <xf numFmtId="0" fontId="18" fillId="6" borderId="5" xfId="5" applyNumberFormat="1" applyFont="1" applyBorder="1" applyAlignment="1" applyProtection="1">
      <alignment horizontal="left" vertical="top" wrapText="1" indent="1"/>
      <protection hidden="1"/>
    </xf>
    <xf numFmtId="0" fontId="22" fillId="5" borderId="0" xfId="4" applyFont="1" applyBorder="1" applyAlignment="1">
      <alignment horizontal="left" vertical="center" wrapText="1" indent="1"/>
    </xf>
    <xf numFmtId="0" fontId="11" fillId="13" borderId="53" xfId="4" applyFont="1" applyFill="1" applyBorder="1" applyAlignment="1">
      <alignment horizontal="left" vertical="center" wrapText="1" indent="1"/>
    </xf>
    <xf numFmtId="0" fontId="11" fillId="13" borderId="16" xfId="4" applyFont="1" applyFill="1" applyBorder="1" applyAlignment="1">
      <alignment horizontal="left" vertical="center" wrapText="1" indent="1"/>
    </xf>
    <xf numFmtId="0" fontId="11" fillId="13" borderId="4" xfId="4" applyFont="1" applyFill="1" applyBorder="1" applyAlignment="1">
      <alignment horizontal="left" vertical="center" wrapText="1" indent="1"/>
    </xf>
    <xf numFmtId="0" fontId="9" fillId="5" borderId="0" xfId="4" applyBorder="1" applyAlignment="1" applyProtection="1">
      <alignment horizontal="center" vertical="center" wrapText="1"/>
      <protection hidden="1"/>
    </xf>
    <xf numFmtId="0" fontId="63" fillId="0" borderId="13" xfId="0" applyFont="1" applyBorder="1" applyAlignment="1" applyProtection="1">
      <alignment horizontal="left" vertical="top" wrapText="1" indent="1"/>
      <protection hidden="1"/>
    </xf>
    <xf numFmtId="0" fontId="64" fillId="0" borderId="13" xfId="0" applyFont="1" applyBorder="1" applyAlignment="1" applyProtection="1">
      <alignment horizontal="left" vertical="top" wrapText="1" indent="1"/>
      <protection hidden="1"/>
    </xf>
    <xf numFmtId="0" fontId="93" fillId="0" borderId="53" xfId="0" applyFont="1" applyBorder="1" applyAlignment="1" applyProtection="1">
      <alignment horizontal="left" vertical="center" wrapText="1" indent="1"/>
      <protection hidden="1"/>
    </xf>
    <xf numFmtId="0" fontId="93" fillId="0" borderId="16" xfId="0" applyFont="1" applyBorder="1" applyAlignment="1" applyProtection="1">
      <alignment horizontal="left" vertical="center" wrapText="1" indent="1"/>
      <protection hidden="1"/>
    </xf>
    <xf numFmtId="0" fontId="93" fillId="0" borderId="4" xfId="0" applyFont="1" applyBorder="1" applyAlignment="1" applyProtection="1">
      <alignment horizontal="left" vertical="center" wrapText="1" indent="1"/>
      <protection hidden="1"/>
    </xf>
    <xf numFmtId="0" fontId="93" fillId="0" borderId="10" xfId="0" applyFont="1" applyBorder="1" applyAlignment="1" applyProtection="1">
      <alignment horizontal="left" vertical="center" wrapText="1" indent="1"/>
      <protection hidden="1"/>
    </xf>
    <xf numFmtId="0" fontId="93" fillId="0" borderId="2" xfId="0" applyFont="1" applyBorder="1" applyAlignment="1" applyProtection="1">
      <alignment horizontal="left" vertical="center" wrapText="1" indent="1"/>
      <protection hidden="1"/>
    </xf>
    <xf numFmtId="0" fontId="93" fillId="0" borderId="11" xfId="0" applyFont="1" applyBorder="1" applyAlignment="1" applyProtection="1">
      <alignment horizontal="left" vertical="center" wrapText="1" indent="1"/>
      <protection hidden="1"/>
    </xf>
    <xf numFmtId="0" fontId="122" fillId="0" borderId="13" xfId="0" applyFont="1" applyBorder="1" applyAlignment="1" applyProtection="1">
      <alignment horizontal="center" vertical="center" wrapText="1"/>
      <protection hidden="1"/>
    </xf>
    <xf numFmtId="0" fontId="122" fillId="0" borderId="9" xfId="0" applyFont="1" applyBorder="1" applyAlignment="1" applyProtection="1">
      <alignment horizontal="center" vertical="center" wrapText="1"/>
      <protection hidden="1"/>
    </xf>
    <xf numFmtId="0" fontId="93" fillId="0" borderId="53" xfId="0" applyFont="1" applyBorder="1" applyAlignment="1" applyProtection="1">
      <alignment horizontal="left" vertical="top" indent="1"/>
      <protection hidden="1"/>
    </xf>
    <xf numFmtId="0" fontId="93" fillId="0" borderId="16" xfId="0" applyFont="1" applyBorder="1" applyAlignment="1" applyProtection="1">
      <alignment horizontal="left" vertical="top" indent="1"/>
      <protection hidden="1"/>
    </xf>
    <xf numFmtId="0" fontId="93" fillId="0" borderId="4" xfId="0" applyFont="1" applyBorder="1" applyAlignment="1" applyProtection="1">
      <alignment horizontal="left" vertical="top" indent="1"/>
      <protection hidden="1"/>
    </xf>
    <xf numFmtId="0" fontId="93" fillId="0" borderId="13" xfId="0" applyFont="1" applyBorder="1" applyAlignment="1" applyProtection="1">
      <alignment horizontal="center" vertical="center" wrapText="1"/>
      <protection hidden="1"/>
    </xf>
    <xf numFmtId="0" fontId="93" fillId="0" borderId="53" xfId="0" applyFont="1" applyBorder="1" applyAlignment="1" applyProtection="1">
      <alignment horizontal="left" vertical="top"/>
      <protection hidden="1"/>
    </xf>
    <xf numFmtId="0" fontId="93" fillId="0" borderId="16" xfId="0" applyFont="1" applyBorder="1" applyAlignment="1" applyProtection="1">
      <alignment horizontal="left" vertical="top"/>
      <protection hidden="1"/>
    </xf>
    <xf numFmtId="0" fontId="93" fillId="0" borderId="4" xfId="0" applyFont="1" applyBorder="1" applyAlignment="1" applyProtection="1">
      <alignment horizontal="left" vertical="top"/>
      <protection hidden="1"/>
    </xf>
    <xf numFmtId="0" fontId="18" fillId="0" borderId="10" xfId="0" applyFont="1" applyBorder="1" applyAlignment="1" applyProtection="1">
      <alignment horizontal="left" vertical="top" wrapText="1" indent="1"/>
      <protection hidden="1"/>
    </xf>
    <xf numFmtId="0" fontId="18" fillId="0" borderId="2" xfId="0" applyFont="1" applyBorder="1" applyAlignment="1" applyProtection="1">
      <alignment horizontal="left" vertical="top" wrapText="1" indent="1"/>
      <protection hidden="1"/>
    </xf>
    <xf numFmtId="0" fontId="18" fillId="0" borderId="11" xfId="0" applyFont="1" applyBorder="1" applyAlignment="1" applyProtection="1">
      <alignment horizontal="left" vertical="top" wrapText="1" indent="1"/>
      <protection hidden="1"/>
    </xf>
    <xf numFmtId="0" fontId="18" fillId="0" borderId="5" xfId="0" applyFont="1" applyBorder="1" applyAlignment="1" applyProtection="1">
      <alignment horizontal="left" vertical="top" wrapText="1" indent="1"/>
      <protection hidden="1"/>
    </xf>
    <xf numFmtId="0" fontId="18" fillId="0" borderId="0" xfId="0" applyFont="1" applyAlignment="1" applyProtection="1">
      <alignment horizontal="left" vertical="top" wrapText="1" indent="1"/>
      <protection hidden="1"/>
    </xf>
    <xf numFmtId="0" fontId="18" fillId="0" borderId="6" xfId="0" applyFont="1" applyBorder="1" applyAlignment="1" applyProtection="1">
      <alignment horizontal="left" vertical="top" wrapText="1" indent="1"/>
      <protection hidden="1"/>
    </xf>
    <xf numFmtId="0" fontId="93" fillId="0" borderId="9" xfId="0" applyFont="1" applyBorder="1" applyAlignment="1" applyProtection="1">
      <alignment horizontal="left" vertical="top" wrapText="1" indent="1"/>
      <protection hidden="1"/>
    </xf>
    <xf numFmtId="0" fontId="93" fillId="0" borderId="15" xfId="0" applyFont="1" applyBorder="1" applyAlignment="1" applyProtection="1">
      <alignment horizontal="left" vertical="top" wrapText="1" indent="1"/>
      <protection hidden="1"/>
    </xf>
    <xf numFmtId="0" fontId="93" fillId="0" borderId="14" xfId="0" applyFont="1" applyBorder="1" applyAlignment="1" applyProtection="1">
      <alignment horizontal="left" vertical="top" wrapText="1" indent="1"/>
      <protection hidden="1"/>
    </xf>
    <xf numFmtId="0" fontId="42" fillId="0" borderId="53" xfId="0" applyFont="1" applyBorder="1" applyAlignment="1" applyProtection="1">
      <alignment horizontal="left" vertical="center" wrapText="1"/>
      <protection hidden="1"/>
    </xf>
    <xf numFmtId="0" fontId="42" fillId="0" borderId="4" xfId="0" applyFont="1" applyBorder="1" applyAlignment="1" applyProtection="1">
      <alignment horizontal="left" vertical="center" wrapText="1"/>
      <protection hidden="1"/>
    </xf>
    <xf numFmtId="0" fontId="15" fillId="0" borderId="53" xfId="0" applyFont="1" applyBorder="1" applyAlignment="1" applyProtection="1">
      <alignment horizontal="left" vertical="center" wrapText="1"/>
      <protection hidden="1"/>
    </xf>
    <xf numFmtId="0" fontId="15" fillId="0" borderId="4" xfId="0" applyFont="1" applyBorder="1" applyAlignment="1" applyProtection="1">
      <alignment horizontal="left" vertical="center" wrapText="1"/>
      <protection hidden="1"/>
    </xf>
    <xf numFmtId="0" fontId="18" fillId="0" borderId="10" xfId="0" applyFont="1" applyBorder="1" applyAlignment="1" applyProtection="1">
      <alignment horizontal="center" vertical="center"/>
      <protection hidden="1"/>
    </xf>
    <xf numFmtId="0" fontId="18" fillId="0" borderId="2" xfId="0" applyFont="1" applyBorder="1" applyAlignment="1" applyProtection="1">
      <alignment horizontal="center" vertical="center"/>
      <protection hidden="1"/>
    </xf>
    <xf numFmtId="0" fontId="18" fillId="0" borderId="1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18" fillId="0" borderId="8" xfId="0" applyFont="1" applyBorder="1" applyAlignment="1" applyProtection="1">
      <alignment horizontal="center" vertical="center"/>
      <protection hidden="1"/>
    </xf>
    <xf numFmtId="0" fontId="69" fillId="0" borderId="53" xfId="0" applyFont="1" applyBorder="1" applyAlignment="1" applyProtection="1">
      <alignment horizontal="left" vertical="top" wrapText="1"/>
      <protection hidden="1"/>
    </xf>
    <xf numFmtId="0" fontId="69" fillId="0" borderId="4" xfId="0" applyFont="1" applyBorder="1" applyAlignment="1" applyProtection="1">
      <alignment horizontal="left" vertical="top" wrapText="1"/>
      <protection hidden="1"/>
    </xf>
    <xf numFmtId="0" fontId="15" fillId="0" borderId="10" xfId="0" applyFont="1" applyBorder="1" applyAlignment="1" applyProtection="1">
      <alignment horizontal="left" vertical="center" wrapText="1" indent="1"/>
      <protection hidden="1"/>
    </xf>
    <xf numFmtId="0" fontId="15" fillId="0" borderId="11" xfId="0" applyFont="1" applyBorder="1" applyAlignment="1" applyProtection="1">
      <alignment horizontal="left" vertical="center" wrapText="1" indent="1"/>
      <protection hidden="1"/>
    </xf>
    <xf numFmtId="0" fontId="15" fillId="0" borderId="5" xfId="0" applyFont="1" applyBorder="1" applyAlignment="1" applyProtection="1">
      <alignment horizontal="left" vertical="center" wrapText="1" indent="1"/>
      <protection hidden="1"/>
    </xf>
    <xf numFmtId="0" fontId="15" fillId="0" borderId="6" xfId="0" applyFont="1" applyBorder="1" applyAlignment="1" applyProtection="1">
      <alignment horizontal="left" vertical="center" wrapText="1" indent="1"/>
      <protection hidden="1"/>
    </xf>
    <xf numFmtId="0" fontId="15" fillId="0" borderId="7" xfId="0" applyFont="1" applyBorder="1" applyAlignment="1" applyProtection="1">
      <alignment horizontal="left" vertical="center" wrapText="1" indent="1"/>
      <protection hidden="1"/>
    </xf>
    <xf numFmtId="0" fontId="15" fillId="0" borderId="8" xfId="0" applyFont="1" applyBorder="1" applyAlignment="1" applyProtection="1">
      <alignment horizontal="left" vertical="center" wrapText="1" indent="1"/>
      <protection hidden="1"/>
    </xf>
    <xf numFmtId="0" fontId="93" fillId="0" borderId="53" xfId="0" applyFont="1" applyBorder="1" applyAlignment="1" applyProtection="1">
      <alignment horizontal="left" vertical="center" indent="1"/>
      <protection hidden="1"/>
    </xf>
    <xf numFmtId="0" fontId="93" fillId="0" borderId="16" xfId="0" applyFont="1" applyBorder="1" applyAlignment="1" applyProtection="1">
      <alignment horizontal="left" vertical="center" indent="1"/>
      <protection hidden="1"/>
    </xf>
    <xf numFmtId="0" fontId="93" fillId="0" borderId="4" xfId="0" applyFont="1" applyBorder="1" applyAlignment="1" applyProtection="1">
      <alignment horizontal="left" vertical="center" indent="1"/>
      <protection hidden="1"/>
    </xf>
    <xf numFmtId="0" fontId="117" fillId="8" borderId="0" xfId="7" applyFont="1" applyBorder="1" applyAlignment="1">
      <alignment horizontal="left" vertical="center" wrapText="1" indent="1"/>
    </xf>
    <xf numFmtId="0" fontId="117" fillId="8" borderId="0" xfId="7" applyFont="1" applyAlignment="1">
      <alignment horizontal="left" vertical="center" wrapText="1" indent="1"/>
    </xf>
    <xf numFmtId="0" fontId="14" fillId="8" borderId="0" xfId="7" applyFont="1" applyBorder="1" applyAlignment="1">
      <alignment horizontal="left" vertical="center" wrapText="1"/>
    </xf>
    <xf numFmtId="0" fontId="69" fillId="0" borderId="9" xfId="0" applyFont="1" applyBorder="1" applyAlignment="1" applyProtection="1">
      <alignment horizontal="left" vertical="center" wrapText="1" indent="1" shrinkToFit="1"/>
      <protection hidden="1"/>
    </xf>
    <xf numFmtId="0" fontId="69" fillId="0" borderId="15" xfId="0" applyFont="1" applyBorder="1" applyAlignment="1" applyProtection="1">
      <alignment horizontal="left" vertical="center" wrapText="1" indent="1" shrinkToFit="1"/>
      <protection hidden="1"/>
    </xf>
    <xf numFmtId="0" fontId="69" fillId="0" borderId="14" xfId="0" applyFont="1" applyBorder="1" applyAlignment="1" applyProtection="1">
      <alignment horizontal="left" vertical="center" wrapText="1" indent="1" shrinkToFit="1"/>
      <protection hidden="1"/>
    </xf>
    <xf numFmtId="0" fontId="93" fillId="0" borderId="9" xfId="0" applyFont="1" applyBorder="1" applyAlignment="1" applyProtection="1">
      <alignment horizontal="center" vertical="center" wrapText="1"/>
      <protection hidden="1"/>
    </xf>
    <xf numFmtId="0" fontId="93" fillId="0" borderId="15" xfId="0" applyFont="1" applyBorder="1" applyAlignment="1" applyProtection="1">
      <alignment horizontal="center" vertical="center" wrapText="1"/>
      <protection hidden="1"/>
    </xf>
    <xf numFmtId="0" fontId="93" fillId="0" borderId="14" xfId="0" applyFont="1" applyBorder="1" applyAlignment="1" applyProtection="1">
      <alignment horizontal="center" vertical="center" wrapText="1"/>
      <protection hidden="1"/>
    </xf>
    <xf numFmtId="0" fontId="14" fillId="8" borderId="0" xfId="7" applyFont="1" applyBorder="1" applyAlignment="1" applyProtection="1">
      <alignment horizontal="left" vertical="center" wrapText="1"/>
      <protection hidden="1"/>
    </xf>
    <xf numFmtId="0" fontId="14" fillId="8" borderId="0" xfId="7" applyFont="1" applyBorder="1" applyAlignment="1" applyProtection="1">
      <alignment horizontal="left" vertical="center"/>
      <protection hidden="1"/>
    </xf>
    <xf numFmtId="0" fontId="124" fillId="8" borderId="0" xfId="7" applyFont="1" applyBorder="1" applyAlignment="1">
      <alignment horizontal="left" vertical="center"/>
    </xf>
    <xf numFmtId="0" fontId="14" fillId="8" borderId="0" xfId="7" applyFont="1" applyAlignment="1" applyProtection="1">
      <alignment horizontal="left" vertical="center" wrapText="1"/>
      <protection hidden="1"/>
    </xf>
    <xf numFmtId="0" fontId="124" fillId="8" borderId="2" xfId="7" applyFont="1" applyBorder="1" applyAlignment="1">
      <alignment horizontal="left" vertical="center"/>
    </xf>
    <xf numFmtId="0" fontId="29" fillId="8" borderId="0" xfId="7" applyFont="1" applyBorder="1" applyAlignment="1">
      <alignment horizontal="left" vertical="top" wrapText="1"/>
    </xf>
    <xf numFmtId="0" fontId="69" fillId="0" borderId="13" xfId="0" applyFont="1" applyBorder="1" applyAlignment="1" applyProtection="1">
      <alignment horizontal="center" vertical="center" wrapText="1"/>
      <protection hidden="1"/>
    </xf>
    <xf numFmtId="0" fontId="93" fillId="0" borderId="13" xfId="0" applyFont="1" applyBorder="1" applyAlignment="1" applyProtection="1">
      <alignment horizontal="left" vertical="center" wrapText="1" indent="1"/>
      <protection hidden="1"/>
    </xf>
    <xf numFmtId="0" fontId="40" fillId="0" borderId="9" xfId="9" applyFont="1" applyBorder="1" applyAlignment="1">
      <alignment horizontal="left" vertical="center" wrapText="1" indent="1"/>
    </xf>
    <xf numFmtId="0" fontId="40" fillId="0" borderId="14" xfId="9" applyFont="1" applyBorder="1" applyAlignment="1">
      <alignment horizontal="left" vertical="center" wrapText="1" indent="1"/>
    </xf>
    <xf numFmtId="0" fontId="40" fillId="0" borderId="15" xfId="9" applyFont="1" applyBorder="1" applyAlignment="1">
      <alignment horizontal="left" vertical="center" wrapText="1" indent="1"/>
    </xf>
    <xf numFmtId="0" fontId="14" fillId="23" borderId="65" xfId="0" applyFont="1" applyFill="1" applyBorder="1" applyAlignment="1">
      <alignment horizontal="left" vertical="top" wrapText="1"/>
    </xf>
    <xf numFmtId="0" fontId="14" fillId="23" borderId="66" xfId="0" applyFont="1" applyFill="1" applyBorder="1" applyAlignment="1">
      <alignment horizontal="left" vertical="top" wrapText="1"/>
    </xf>
    <xf numFmtId="0" fontId="14" fillId="23" borderId="67" xfId="0" applyFont="1" applyFill="1" applyBorder="1" applyAlignment="1">
      <alignment horizontal="left" vertical="top" wrapText="1"/>
    </xf>
  </cellXfs>
  <cellStyles count="18">
    <cellStyle name="20% - Accent1" xfId="5" builtinId="30"/>
    <cellStyle name="20% - Accent4" xfId="13" builtinId="42"/>
    <cellStyle name="60% - Accent1" xfId="6" builtinId="32"/>
    <cellStyle name="60% - Accent3" xfId="17" builtinId="40"/>
    <cellStyle name="Accent1" xfId="4" builtinId="29"/>
    <cellStyle name="Bad" xfId="1" builtinId="27"/>
    <cellStyle name="Calculation" xfId="3" builtinId="22"/>
    <cellStyle name="Good" xfId="14" builtinId="26"/>
    <cellStyle name="Hyperlink" xfId="10" builtinId="8"/>
    <cellStyle name="Hyperlink 2" xfId="12" xr:uid="{FF3CC72B-BA89-4B0F-9A19-A2253B6AC26F}"/>
    <cellStyle name="Input" xfId="16" builtinId="20"/>
    <cellStyle name="Neutral" xfId="2" builtinId="28"/>
    <cellStyle name="Normal" xfId="0" builtinId="0"/>
    <cellStyle name="Normal 2" xfId="8" xr:uid="{5F814B93-FD31-4BBF-960D-0D38B91DA1F5}"/>
    <cellStyle name="Normal 3" xfId="9" xr:uid="{AC128878-2D0F-4668-9D2F-98790802D05B}"/>
    <cellStyle name="Normal 4" xfId="15" xr:uid="{78BDE830-BB8D-4433-8F66-492B083FF457}"/>
    <cellStyle name="Output 2" xfId="11" xr:uid="{B14C4DEC-7972-4262-A140-0ABF62E5EC22}"/>
    <cellStyle name="Style 1" xfId="7" xr:uid="{B7D8200D-8E53-4ACF-85E0-15568AD7BEFE}"/>
  </cellStyles>
  <dxfs count="45">
    <dxf>
      <fill>
        <patternFill>
          <bgColor rgb="FFFF0000"/>
        </patternFill>
      </fill>
    </dxf>
    <dxf>
      <fill>
        <patternFill>
          <bgColor theme="9"/>
        </patternFill>
      </fill>
    </dxf>
    <dxf>
      <fill>
        <patternFill>
          <bgColor rgb="FF92D050"/>
        </patternFill>
      </fill>
    </dxf>
    <dxf>
      <font>
        <color theme="1"/>
      </font>
      <fill>
        <patternFill>
          <bgColor rgb="FFFFFFCC"/>
        </patternFill>
      </fill>
    </dxf>
    <dxf>
      <font>
        <b val="0"/>
        <i val="0"/>
        <color theme="1"/>
      </font>
      <fill>
        <patternFill>
          <bgColor rgb="FFFFFFCC"/>
        </patternFill>
      </fill>
    </dxf>
    <dxf>
      <font>
        <b val="0"/>
        <i val="0"/>
        <color theme="1"/>
      </font>
      <fill>
        <patternFill>
          <bgColor rgb="FFFFFFCC"/>
        </patternFill>
      </fill>
    </dxf>
    <dxf>
      <font>
        <color theme="0"/>
      </font>
      <fill>
        <patternFill>
          <bgColor theme="1"/>
        </patternFill>
      </fill>
    </dxf>
    <dxf>
      <font>
        <color theme="0"/>
      </font>
      <fill>
        <patternFill>
          <bgColor rgb="FFFF0000"/>
        </patternFill>
      </fill>
    </dxf>
    <dxf>
      <fill>
        <patternFill>
          <bgColor rgb="FFFFC000"/>
        </patternFill>
      </fill>
    </dxf>
    <dxf>
      <fill>
        <patternFill>
          <bgColor rgb="FF92D050"/>
        </patternFill>
      </fill>
    </dxf>
    <dxf>
      <fill>
        <patternFill>
          <bgColor theme="5" tint="0.79998168889431442"/>
        </patternFill>
      </fill>
    </dxf>
    <dxf>
      <fill>
        <patternFill>
          <bgColor theme="6" tint="0.79998168889431442"/>
        </patternFill>
      </fill>
    </dxf>
    <dxf>
      <fill>
        <patternFill>
          <bgColor theme="3" tint="0.59996337778862885"/>
        </patternFill>
      </fill>
    </dxf>
    <dxf>
      <font>
        <b/>
        <i val="0"/>
        <color theme="0"/>
      </font>
      <fill>
        <patternFill>
          <bgColor theme="3" tint="0.39994506668294322"/>
        </patternFill>
      </fill>
    </dxf>
    <dxf>
      <font>
        <color theme="0" tint="-0.24994659260841701"/>
      </font>
      <fill>
        <patternFill>
          <bgColor theme="0" tint="-4.9989318521683403E-2"/>
        </patternFill>
      </fill>
    </dxf>
    <dxf>
      <fill>
        <patternFill>
          <bgColor rgb="FFFFFFCC"/>
        </patternFill>
      </fill>
    </dxf>
    <dxf>
      <fill>
        <patternFill>
          <bgColor rgb="FFFFFFCC"/>
        </patternFill>
      </fill>
    </dxf>
    <dxf>
      <fill>
        <patternFill>
          <bgColor theme="0"/>
        </patternFill>
      </fill>
    </dxf>
    <dxf>
      <fill>
        <patternFill>
          <bgColor theme="0"/>
        </patternFill>
      </fill>
    </dxf>
    <dxf>
      <fill>
        <patternFill>
          <bgColor theme="6" tint="0.79998168889431442"/>
        </patternFill>
      </fill>
      <border>
        <right style="thin">
          <color theme="1"/>
        </right>
        <top style="thin">
          <color theme="1"/>
        </top>
      </border>
    </dxf>
    <dxf>
      <fill>
        <patternFill>
          <bgColor theme="7" tint="0.59996337778862885"/>
        </patternFill>
      </fill>
      <border>
        <top style="thin">
          <color theme="0"/>
        </top>
        <bottom style="thin">
          <color theme="0"/>
        </bottom>
      </border>
    </dxf>
    <dxf>
      <fill>
        <patternFill>
          <bgColor theme="8" tint="0.79998168889431442"/>
        </patternFill>
      </fill>
      <border>
        <top style="thin">
          <color theme="0"/>
        </top>
        <bottom style="thin">
          <color theme="0"/>
        </bottom>
      </border>
    </dxf>
    <dxf>
      <fill>
        <patternFill>
          <bgColor rgb="FFFFCCCC"/>
        </patternFill>
      </fill>
      <border>
        <top style="thin">
          <color theme="0"/>
        </top>
        <bottom style="thin">
          <color theme="0"/>
        </bottom>
      </border>
    </dxf>
    <dxf>
      <fill>
        <patternFill>
          <bgColor theme="2"/>
        </patternFill>
      </fill>
      <border>
        <top style="thin">
          <color theme="0"/>
        </top>
        <bottom style="thin">
          <color theme="0"/>
        </bottom>
      </border>
    </dxf>
    <dxf>
      <font>
        <b/>
        <i val="0"/>
        <color auto="1"/>
      </font>
      <fill>
        <patternFill>
          <bgColor rgb="FF92D050"/>
        </patternFill>
      </fill>
      <border>
        <bottom style="thin">
          <color auto="1"/>
        </bottom>
      </border>
    </dxf>
    <dxf>
      <font>
        <b/>
        <i val="0"/>
      </font>
      <fill>
        <patternFill>
          <bgColor rgb="FFFFC000"/>
        </patternFill>
      </fill>
      <border>
        <bottom style="thin">
          <color theme="1"/>
        </bottom>
      </border>
    </dxf>
    <dxf>
      <font>
        <b/>
        <i val="0"/>
        <color auto="1"/>
      </font>
      <fill>
        <patternFill>
          <bgColor rgb="FFFF0000"/>
        </patternFill>
      </fill>
      <border>
        <bottom style="thin">
          <color theme="1"/>
        </bottom>
      </border>
    </dxf>
    <dxf>
      <font>
        <b/>
        <i val="0"/>
        <color theme="0"/>
      </font>
      <fill>
        <patternFill>
          <bgColor rgb="FFFF0000"/>
        </patternFill>
      </fill>
    </dxf>
    <dxf>
      <font>
        <b/>
        <i val="0"/>
        <color theme="0"/>
      </font>
      <fill>
        <patternFill>
          <bgColor rgb="FF0070C0"/>
        </patternFill>
      </fill>
    </dxf>
    <dxf>
      <font>
        <b/>
        <i val="0"/>
        <color auto="1"/>
      </font>
      <fill>
        <patternFill>
          <bgColor rgb="FF92D050"/>
        </patternFill>
      </fill>
      <border>
        <bottom style="thin">
          <color auto="1"/>
        </bottom>
      </border>
    </dxf>
    <dxf>
      <font>
        <b/>
        <i val="0"/>
      </font>
      <fill>
        <patternFill>
          <bgColor rgb="FFFFC000"/>
        </patternFill>
      </fill>
      <border>
        <bottom style="thin">
          <color theme="1"/>
        </bottom>
      </border>
    </dxf>
    <dxf>
      <font>
        <b/>
        <i val="0"/>
        <color auto="1"/>
      </font>
      <fill>
        <patternFill>
          <bgColor rgb="FFFF0000"/>
        </patternFill>
      </fill>
      <border>
        <bottom style="thin">
          <color theme="1"/>
        </bottom>
      </border>
    </dxf>
    <dxf>
      <font>
        <b/>
        <i val="0"/>
        <color theme="0"/>
      </font>
      <fill>
        <patternFill>
          <bgColor rgb="FF0070C0"/>
        </patternFill>
      </fill>
    </dxf>
    <dxf>
      <font>
        <b/>
        <i val="0"/>
        <color auto="1"/>
      </font>
      <fill>
        <patternFill>
          <bgColor rgb="FF92D050"/>
        </patternFill>
      </fill>
      <border>
        <bottom style="thin">
          <color auto="1"/>
        </bottom>
      </border>
    </dxf>
    <dxf>
      <font>
        <b/>
        <i val="0"/>
      </font>
      <fill>
        <patternFill>
          <bgColor rgb="FFFFC000"/>
        </patternFill>
      </fill>
      <border>
        <bottom style="thin">
          <color theme="1"/>
        </bottom>
      </border>
    </dxf>
    <dxf>
      <font>
        <b/>
        <i val="0"/>
        <color auto="1"/>
      </font>
      <fill>
        <patternFill>
          <bgColor rgb="FFFF0000"/>
        </patternFill>
      </fill>
      <border>
        <bottom style="thin">
          <color theme="1"/>
        </bottom>
      </border>
    </dxf>
    <dxf>
      <font>
        <b/>
        <i val="0"/>
        <color theme="0"/>
      </font>
      <fill>
        <patternFill>
          <bgColor rgb="FF0070C0"/>
        </patternFill>
      </fill>
    </dxf>
    <dxf>
      <fill>
        <patternFill>
          <bgColor rgb="FFFFFFCC"/>
        </patternFill>
      </fill>
    </dxf>
    <dxf>
      <fill>
        <gradientFill>
          <stop position="0">
            <color theme="9" tint="0.59999389629810485"/>
          </stop>
          <stop position="1">
            <color rgb="FFFFFFCC"/>
          </stop>
        </gradientFill>
      </fill>
      <border>
        <left style="thin">
          <color rgb="FFFF0000"/>
        </left>
      </border>
    </dxf>
    <dxf>
      <fill>
        <patternFill patternType="solid">
          <fgColor auto="1"/>
          <bgColor rgb="FFEAF1FA"/>
        </patternFill>
      </fill>
    </dxf>
    <dxf>
      <fill>
        <gradientFill degree="180">
          <stop position="0">
            <color theme="9" tint="0.59999389629810485"/>
          </stop>
          <stop position="1">
            <color rgb="FFFFFFCC"/>
          </stop>
        </gradientFill>
      </fill>
      <border>
        <right style="thin">
          <color rgb="FFFF0000"/>
        </right>
      </border>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FFFFCC"/>
      <color rgb="FFEAF1FA"/>
      <color rgb="FFFFCC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45340659057456"/>
          <c:y val="0.2049517562772224"/>
          <c:w val="0.4646844469666469"/>
          <c:h val="0.49931899858317796"/>
        </c:manualLayout>
      </c:layout>
      <c:radarChart>
        <c:radarStyle val="marker"/>
        <c:varyColors val="0"/>
        <c:ser>
          <c:idx val="0"/>
          <c:order val="0"/>
          <c:tx>
            <c:v>Principles</c:v>
          </c:tx>
          <c:spPr>
            <a:ln w="28575" cap="rnd">
              <a:solidFill>
                <a:schemeClr val="accent1"/>
              </a:solidFill>
              <a:round/>
            </a:ln>
            <a:effectLst/>
          </c:spPr>
          <c:marker>
            <c:symbol val="none"/>
          </c:marker>
          <c:dLbls>
            <c:delete val="1"/>
          </c:dLbls>
          <c:cat>
            <c:strRef>
              <c:f>Assessment!$K$23:$R$23</c:f>
              <c:strCache>
                <c:ptCount val="8"/>
                <c:pt idx="0">
                  <c:v>Fairness</c:v>
                </c:pt>
                <c:pt idx="1">
                  <c:v>Privacy &amp; Security</c:v>
                </c:pt>
                <c:pt idx="2">
                  <c:v>Transparency &amp; Explainability</c:v>
                </c:pt>
                <c:pt idx="3">
                  <c:v>Accountability</c:v>
                </c:pt>
                <c:pt idx="4">
                  <c:v>Human/Social/Environmental Wellbeing</c:v>
                </c:pt>
                <c:pt idx="5">
                  <c:v>Human-Centred Values</c:v>
                </c:pt>
                <c:pt idx="6">
                  <c:v>Reliability &amp; Safety</c:v>
                </c:pt>
                <c:pt idx="7">
                  <c:v>Contestability</c:v>
                </c:pt>
              </c:strCache>
            </c:strRef>
          </c:cat>
          <c:val>
            <c:numRef>
              <c:f>Assessment!$K$23:$R$23</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391F-49BC-B99D-915015F95D74}"/>
            </c:ext>
          </c:extLst>
        </c:ser>
        <c:ser>
          <c:idx val="1"/>
          <c:order val="1"/>
          <c:tx>
            <c:v>Max 10</c:v>
          </c:tx>
          <c:spPr>
            <a:ln w="28575" cap="rnd">
              <a:solidFill>
                <a:schemeClr val="tx1">
                  <a:alpha val="39000"/>
                </a:schemeClr>
              </a:solidFill>
              <a:round/>
            </a:ln>
            <a:effectLst/>
          </c:spPr>
          <c:marker>
            <c:symbol val="none"/>
          </c:marker>
          <c:dLbls>
            <c:delete val="1"/>
          </c:dLbls>
          <c:cat>
            <c:strRef>
              <c:f>Assessment!$K$23:$R$23</c:f>
              <c:strCache>
                <c:ptCount val="8"/>
                <c:pt idx="0">
                  <c:v>Fairness</c:v>
                </c:pt>
                <c:pt idx="1">
                  <c:v>Privacy &amp; Security</c:v>
                </c:pt>
                <c:pt idx="2">
                  <c:v>Transparency &amp; Explainability</c:v>
                </c:pt>
                <c:pt idx="3">
                  <c:v>Accountability</c:v>
                </c:pt>
                <c:pt idx="4">
                  <c:v>Human/Social/Environmental Wellbeing</c:v>
                </c:pt>
                <c:pt idx="5">
                  <c:v>Human-Centred Values</c:v>
                </c:pt>
                <c:pt idx="6">
                  <c:v>Reliability &amp; Safety</c:v>
                </c:pt>
                <c:pt idx="7">
                  <c:v>Contestability</c:v>
                </c:pt>
              </c:strCache>
            </c:strRef>
          </c:cat>
          <c:val>
            <c:numRef>
              <c:f>Assessment!$K$22:$R$22</c:f>
              <c:numCache>
                <c:formatCode>General</c:formatCode>
                <c:ptCount val="8"/>
                <c:pt idx="0">
                  <c:v>100</c:v>
                </c:pt>
                <c:pt idx="1">
                  <c:v>100</c:v>
                </c:pt>
                <c:pt idx="2">
                  <c:v>100</c:v>
                </c:pt>
                <c:pt idx="3">
                  <c:v>100</c:v>
                </c:pt>
                <c:pt idx="4">
                  <c:v>100</c:v>
                </c:pt>
                <c:pt idx="5">
                  <c:v>100</c:v>
                </c:pt>
                <c:pt idx="6">
                  <c:v>100</c:v>
                </c:pt>
                <c:pt idx="7">
                  <c:v>100</c:v>
                </c:pt>
              </c:numCache>
            </c:numRef>
          </c:val>
          <c:extLst>
            <c:ext xmlns:c16="http://schemas.microsoft.com/office/drawing/2014/chart" uri="{C3380CC4-5D6E-409C-BE32-E72D297353CC}">
              <c16:uniqueId val="{00000002-391F-49BC-B99D-915015F95D74}"/>
            </c:ext>
          </c:extLst>
        </c:ser>
        <c:ser>
          <c:idx val="2"/>
          <c:order val="2"/>
          <c:tx>
            <c:v>Ethical Profile</c:v>
          </c:tx>
          <c:spPr>
            <a:ln w="28575" cap="rnd">
              <a:solidFill>
                <a:schemeClr val="bg1"/>
              </a:solidFill>
              <a:round/>
            </a:ln>
            <a:effectLst/>
          </c:spPr>
          <c:marker>
            <c:symbol val="none"/>
          </c:marker>
          <c:dLbls>
            <c:delete val="1"/>
          </c:dLbls>
          <c:cat>
            <c:strRef>
              <c:f>Assessment!$K$23:$R$23</c:f>
              <c:strCache>
                <c:ptCount val="8"/>
                <c:pt idx="0">
                  <c:v>Fairness</c:v>
                </c:pt>
                <c:pt idx="1">
                  <c:v>Privacy &amp; Security</c:v>
                </c:pt>
                <c:pt idx="2">
                  <c:v>Transparency &amp; Explainability</c:v>
                </c:pt>
                <c:pt idx="3">
                  <c:v>Accountability</c:v>
                </c:pt>
                <c:pt idx="4">
                  <c:v>Human/Social/Environmental Wellbeing</c:v>
                </c:pt>
                <c:pt idx="5">
                  <c:v>Human-Centred Values</c:v>
                </c:pt>
                <c:pt idx="6">
                  <c:v>Reliability &amp; Safety</c:v>
                </c:pt>
                <c:pt idx="7">
                  <c:v>Contestability</c:v>
                </c:pt>
              </c:strCache>
            </c:strRef>
          </c:cat>
          <c:val>
            <c:numRef>
              <c:f>Assessment!$K$21:$R$21</c:f>
              <c:numCache>
                <c:formatCode>General</c:formatCode>
                <c:ptCount val="8"/>
                <c:pt idx="0">
                  <c:v>5</c:v>
                </c:pt>
                <c:pt idx="1">
                  <c:v>12</c:v>
                </c:pt>
                <c:pt idx="2">
                  <c:v>12</c:v>
                </c:pt>
                <c:pt idx="3">
                  <c:v>10</c:v>
                </c:pt>
                <c:pt idx="4">
                  <c:v>5</c:v>
                </c:pt>
                <c:pt idx="5">
                  <c:v>5</c:v>
                </c:pt>
                <c:pt idx="6">
                  <c:v>10</c:v>
                </c:pt>
                <c:pt idx="7">
                  <c:v>5</c:v>
                </c:pt>
              </c:numCache>
            </c:numRef>
          </c:val>
          <c:extLst>
            <c:ext xmlns:c16="http://schemas.microsoft.com/office/drawing/2014/chart" uri="{C3380CC4-5D6E-409C-BE32-E72D297353CC}">
              <c16:uniqueId val="{00000003-391F-49BC-B99D-915015F95D74}"/>
            </c:ext>
          </c:extLst>
        </c:ser>
        <c:dLbls>
          <c:showLegendKey val="0"/>
          <c:showVal val="1"/>
          <c:showCatName val="0"/>
          <c:showSerName val="0"/>
          <c:showPercent val="0"/>
          <c:showBubbleSize val="0"/>
        </c:dLbls>
        <c:axId val="800791775"/>
        <c:axId val="800798495"/>
      </c:radarChart>
      <c:catAx>
        <c:axId val="80079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1"/>
                </a:solidFill>
                <a:latin typeface="Aptos" panose="020B0004020202020204" pitchFamily="34" charset="0"/>
                <a:ea typeface="+mn-ea"/>
                <a:cs typeface="+mn-cs"/>
              </a:defRPr>
            </a:pPr>
            <a:endParaRPr lang="en-US"/>
          </a:p>
        </c:txPr>
        <c:crossAx val="800798495"/>
        <c:crosses val="autoZero"/>
        <c:auto val="1"/>
        <c:lblAlgn val="ctr"/>
        <c:lblOffset val="100"/>
        <c:noMultiLvlLbl val="0"/>
      </c:catAx>
      <c:valAx>
        <c:axId val="800798495"/>
        <c:scaling>
          <c:orientation val="minMax"/>
        </c:scaling>
        <c:delete val="1"/>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extTo"/>
        <c:crossAx val="800791775"/>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ptos" panose="020B0004020202020204" pitchFamily="34" charset="0"/>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1"/>
    </a:solidFill>
    <a:ln w="9525" cap="flat" cmpd="sng" algn="ctr">
      <a:noFill/>
      <a:round/>
    </a:ln>
    <a:effectLst/>
  </c:spPr>
  <c:txPr>
    <a:bodyPr/>
    <a:lstStyle/>
    <a:p>
      <a:pPr>
        <a:defRPr sz="1100">
          <a:solidFill>
            <a:schemeClr val="bg1"/>
          </a:solidFill>
          <a:latin typeface="Aptos" panose="020B00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3</xdr:col>
      <xdr:colOff>7715250</xdr:colOff>
      <xdr:row>29</xdr:row>
      <xdr:rowOff>7409</xdr:rowOff>
    </xdr:to>
    <xdr:pic>
      <xdr:nvPicPr>
        <xdr:cNvPr id="3" name="Picture 2">
          <a:extLst>
            <a:ext uri="{FF2B5EF4-FFF2-40B4-BE49-F238E27FC236}">
              <a16:creationId xmlns:a16="http://schemas.microsoft.com/office/drawing/2014/main" id="{3B4FC658-B4B4-31AA-1C39-6DC1AD9AA1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525"/>
          <a:ext cx="9757833" cy="11060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10582</xdr:rowOff>
    </xdr:from>
    <xdr:to>
      <xdr:col>1</xdr:col>
      <xdr:colOff>226160</xdr:colOff>
      <xdr:row>1</xdr:row>
      <xdr:rowOff>578908</xdr:rowOff>
    </xdr:to>
    <xdr:pic>
      <xdr:nvPicPr>
        <xdr:cNvPr id="5" name="Picture 4">
          <a:extLst>
            <a:ext uri="{FF2B5EF4-FFF2-40B4-BE49-F238E27FC236}">
              <a16:creationId xmlns:a16="http://schemas.microsoft.com/office/drawing/2014/main" id="{9C58F6A8-B551-3F92-E91E-E8668EDB19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7582"/>
          <a:ext cx="607160" cy="571501"/>
        </a:xfrm>
        <a:prstGeom prst="rect">
          <a:avLst/>
        </a:prstGeom>
      </xdr:spPr>
    </xdr:pic>
    <xdr:clientData/>
  </xdr:twoCellAnchor>
  <xdr:twoCellAnchor>
    <xdr:from>
      <xdr:col>1</xdr:col>
      <xdr:colOff>232834</xdr:colOff>
      <xdr:row>17</xdr:row>
      <xdr:rowOff>0</xdr:rowOff>
    </xdr:from>
    <xdr:to>
      <xdr:col>3</xdr:col>
      <xdr:colOff>7090835</xdr:colOff>
      <xdr:row>24</xdr:row>
      <xdr:rowOff>31749</xdr:rowOff>
    </xdr:to>
    <xdr:sp macro="" textlink="">
      <xdr:nvSpPr>
        <xdr:cNvPr id="4" name="Rectangle 3">
          <a:extLst>
            <a:ext uri="{FF2B5EF4-FFF2-40B4-BE49-F238E27FC236}">
              <a16:creationId xmlns:a16="http://schemas.microsoft.com/office/drawing/2014/main" id="{BD5E0D39-FD40-44A2-9E09-DD0AD965750E}"/>
            </a:ext>
          </a:extLst>
        </xdr:cNvPr>
        <xdr:cNvSpPr/>
      </xdr:nvSpPr>
      <xdr:spPr>
        <a:xfrm>
          <a:off x="613834" y="6868583"/>
          <a:ext cx="8519584" cy="2550583"/>
        </a:xfrm>
        <a:prstGeom prst="rect">
          <a:avLst/>
        </a:prstGeom>
        <a:solidFill>
          <a:schemeClr val="accent1">
            <a:alpha val="78000"/>
          </a:schemeClr>
        </a:solidFill>
        <a:ln w="63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800">
              <a:latin typeface="Aptos" panose="020B0004020202020204" pitchFamily="34" charset="0"/>
            </a:rPr>
            <a:t>Use the NSW AI Assessment Framework if your system learns, adapts, or performs tasks requiring human-like intelligence, such as making predictions, recommendations, decisions, generating content, or automating decision-making*. </a:t>
          </a:r>
          <a:br>
            <a:rPr lang="en-AU" sz="1800">
              <a:latin typeface="Aptos" panose="020B0004020202020204" pitchFamily="34" charset="0"/>
            </a:rPr>
          </a:br>
          <a:br>
            <a:rPr lang="en-AU" sz="1800">
              <a:latin typeface="Aptos" panose="020B0004020202020204" pitchFamily="34" charset="0"/>
            </a:rPr>
          </a:br>
          <a:r>
            <a:rPr lang="en-AU" sz="1800">
              <a:latin typeface="Aptos" panose="020B0004020202020204" pitchFamily="34" charset="0"/>
            </a:rPr>
            <a:t>Where these characteristics are present, the Framework helps ensure AI is used ethically, reliably, and with minimal risk of harm.</a:t>
          </a:r>
        </a:p>
        <a:p>
          <a:pPr algn="l"/>
          <a:endParaRPr lang="en-AU" sz="1800">
            <a:latin typeface="Aptos" panose="020B0004020202020204" pitchFamily="34" charset="0"/>
          </a:endParaRPr>
        </a:p>
        <a:p>
          <a:pPr algn="l"/>
          <a:r>
            <a:rPr lang="en-AU" sz="1200">
              <a:latin typeface="Aptos" panose="020B0004020202020204" pitchFamily="34" charset="0"/>
            </a:rPr>
            <a:t>*Automated decision-making is only considered AI where the system learns, adapts, or generates outputs beyond fixed rules. If it simply follows hard-coded logic, it is not considered AI under the AIAF.</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133351</xdr:rowOff>
    </xdr:from>
    <xdr:to>
      <xdr:col>8</xdr:col>
      <xdr:colOff>1</xdr:colOff>
      <xdr:row>0</xdr:row>
      <xdr:rowOff>454176</xdr:rowOff>
    </xdr:to>
    <xdr:sp macro="" textlink="">
      <xdr:nvSpPr>
        <xdr:cNvPr id="2" name="Rectangle: Top Corners Rounded 1">
          <a:extLst>
            <a:ext uri="{FF2B5EF4-FFF2-40B4-BE49-F238E27FC236}">
              <a16:creationId xmlns:a16="http://schemas.microsoft.com/office/drawing/2014/main" id="{BA6C306B-1C50-402D-960E-574B61ADBB2A}"/>
            </a:ext>
          </a:extLst>
        </xdr:cNvPr>
        <xdr:cNvSpPr/>
      </xdr:nvSpPr>
      <xdr:spPr>
        <a:xfrm>
          <a:off x="762000" y="133351"/>
          <a:ext cx="14054667" cy="320825"/>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baseline="0">
              <a:solidFill>
                <a:sysClr val="windowText" lastClr="000000"/>
              </a:solidFill>
              <a:latin typeface="Aptos" panose="020B0004020202020204" pitchFamily="34" charset="0"/>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xdr:colOff>
      <xdr:row>0</xdr:row>
      <xdr:rowOff>115275</xdr:rowOff>
    </xdr:from>
    <xdr:to>
      <xdr:col>5</xdr:col>
      <xdr:colOff>0</xdr:colOff>
      <xdr:row>0</xdr:row>
      <xdr:rowOff>450387</xdr:rowOff>
    </xdr:to>
    <xdr:sp macro="" textlink="">
      <xdr:nvSpPr>
        <xdr:cNvPr id="8" name="Rectangle: Top Corners Rounded 7">
          <a:extLst>
            <a:ext uri="{FF2B5EF4-FFF2-40B4-BE49-F238E27FC236}">
              <a16:creationId xmlns:a16="http://schemas.microsoft.com/office/drawing/2014/main" id="{F7595E86-E551-4513-9379-38D6ACA4568D}"/>
            </a:ext>
          </a:extLst>
        </xdr:cNvPr>
        <xdr:cNvSpPr/>
      </xdr:nvSpPr>
      <xdr:spPr>
        <a:xfrm>
          <a:off x="613834" y="115275"/>
          <a:ext cx="10466916" cy="331937"/>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600">
              <a:solidFill>
                <a:sysClr val="windowText" lastClr="000000"/>
              </a:solidFill>
            </a:rPr>
            <a:t>▼</a:t>
          </a:r>
          <a:r>
            <a:rPr lang="en-AU" sz="1600" b="1" kern="1200">
              <a:solidFill>
                <a:sysClr val="windowText" lastClr="000000"/>
              </a:solidFill>
              <a:latin typeface="Aptos" panose="020B0004020202020204" pitchFamily="34" charset="0"/>
            </a:rPr>
            <a:t>STEP</a:t>
          </a:r>
          <a:r>
            <a:rPr lang="en-AU" sz="1600" b="1" kern="1200" baseline="0">
              <a:solidFill>
                <a:sysClr val="windowText" lastClr="000000"/>
              </a:solidFill>
              <a:latin typeface="Aptos" panose="020B0004020202020204" pitchFamily="34" charset="0"/>
            </a:rPr>
            <a:t> 1 - Answer all the assessment questions, review your answers, adjust if required.</a:t>
          </a:r>
        </a:p>
      </xdr:txBody>
    </xdr:sp>
    <xdr:clientData/>
  </xdr:twoCellAnchor>
  <xdr:twoCellAnchor editAs="oneCell">
    <xdr:from>
      <xdr:col>18</xdr:col>
      <xdr:colOff>238953</xdr:colOff>
      <xdr:row>0</xdr:row>
      <xdr:rowOff>114540</xdr:rowOff>
    </xdr:from>
    <xdr:to>
      <xdr:col>21</xdr:col>
      <xdr:colOff>8278</xdr:colOff>
      <xdr:row>0</xdr:row>
      <xdr:rowOff>448101</xdr:rowOff>
    </xdr:to>
    <xdr:sp macro="" textlink="">
      <xdr:nvSpPr>
        <xdr:cNvPr id="12" name="Rectangle: Top Corners Rounded 11">
          <a:extLst>
            <a:ext uri="{FF2B5EF4-FFF2-40B4-BE49-F238E27FC236}">
              <a16:creationId xmlns:a16="http://schemas.microsoft.com/office/drawing/2014/main" id="{D9DBA476-2A1C-4699-8D80-40ED802756EC}"/>
            </a:ext>
          </a:extLst>
        </xdr:cNvPr>
        <xdr:cNvSpPr/>
      </xdr:nvSpPr>
      <xdr:spPr>
        <a:xfrm>
          <a:off x="11319703" y="114540"/>
          <a:ext cx="5530892" cy="330386"/>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a:solidFill>
                <a:sysClr val="windowText" lastClr="000000"/>
              </a:solidFill>
              <a:latin typeface="Aptos" panose="020B0004020202020204" pitchFamily="34" charset="0"/>
            </a:rPr>
            <a:t>STEP</a:t>
          </a:r>
          <a:r>
            <a:rPr lang="en-AU" sz="1600" b="1" kern="1200" baseline="0">
              <a:solidFill>
                <a:sysClr val="windowText" lastClr="000000"/>
              </a:solidFill>
              <a:latin typeface="Aptos" panose="020B0004020202020204" pitchFamily="34" charset="0"/>
            </a:rPr>
            <a:t> 2 - Toggle between Ethical and Technical feedback</a:t>
          </a:r>
          <a:endParaRPr lang="en-AU" sz="1600" b="1" kern="1200">
            <a:solidFill>
              <a:sysClr val="windowText" lastClr="000000"/>
            </a:solidFill>
            <a:latin typeface="Aptos" panose="020B0004020202020204" pitchFamily="34" charset="0"/>
          </a:endParaRPr>
        </a:p>
      </xdr:txBody>
    </xdr:sp>
    <xdr:clientData/>
  </xdr:twoCellAnchor>
  <xdr:twoCellAnchor editAs="oneCell">
    <xdr:from>
      <xdr:col>23</xdr:col>
      <xdr:colOff>237068</xdr:colOff>
      <xdr:row>0</xdr:row>
      <xdr:rowOff>116414</xdr:rowOff>
    </xdr:from>
    <xdr:to>
      <xdr:col>28</xdr:col>
      <xdr:colOff>390526</xdr:colOff>
      <xdr:row>0</xdr:row>
      <xdr:rowOff>447614</xdr:rowOff>
    </xdr:to>
    <xdr:sp macro="" textlink="">
      <xdr:nvSpPr>
        <xdr:cNvPr id="13" name="Rectangle: Top Corners Rounded 12">
          <a:extLst>
            <a:ext uri="{FF2B5EF4-FFF2-40B4-BE49-F238E27FC236}">
              <a16:creationId xmlns:a16="http://schemas.microsoft.com/office/drawing/2014/main" id="{0F4B92DA-029B-45D3-97FF-6AF48588865F}"/>
            </a:ext>
          </a:extLst>
        </xdr:cNvPr>
        <xdr:cNvSpPr/>
      </xdr:nvSpPr>
      <xdr:spPr>
        <a:xfrm>
          <a:off x="21348950" y="116414"/>
          <a:ext cx="10083550" cy="334375"/>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a:solidFill>
                <a:sysClr val="windowText" lastClr="000000"/>
              </a:solidFill>
              <a:latin typeface="Aptos" panose="020B0004020202020204" pitchFamily="34" charset="0"/>
            </a:rPr>
            <a:t>STEP</a:t>
          </a:r>
          <a:r>
            <a:rPr lang="en-AU" sz="1600" b="1" kern="1200" baseline="0">
              <a:solidFill>
                <a:sysClr val="windowText" lastClr="000000"/>
              </a:solidFill>
              <a:latin typeface="Aptos" panose="020B0004020202020204" pitchFamily="34" charset="0"/>
            </a:rPr>
            <a:t> 3 - Your assessment outcome may include mandatory requirments ⚠ that must be met.</a:t>
          </a:r>
          <a:endParaRPr lang="en-AU" sz="1600" b="1" kern="1200">
            <a:solidFill>
              <a:sysClr val="windowText" lastClr="000000"/>
            </a:solidFill>
            <a:latin typeface="Aptos" panose="020B0004020202020204" pitchFamily="34" charset="0"/>
          </a:endParaRPr>
        </a:p>
      </xdr:txBody>
    </xdr:sp>
    <xdr:clientData/>
  </xdr:twoCellAnchor>
  <xdr:twoCellAnchor editAs="absolute">
    <xdr:from>
      <xdr:col>21</xdr:col>
      <xdr:colOff>9461</xdr:colOff>
      <xdr:row>8</xdr:row>
      <xdr:rowOff>65779</xdr:rowOff>
    </xdr:from>
    <xdr:to>
      <xdr:col>23</xdr:col>
      <xdr:colOff>237005</xdr:colOff>
      <xdr:row>13</xdr:row>
      <xdr:rowOff>275697</xdr:rowOff>
    </xdr:to>
    <xdr:graphicFrame macro="">
      <xdr:nvGraphicFramePr>
        <xdr:cNvPr id="9" name="Chart 8">
          <a:extLst>
            <a:ext uri="{FF2B5EF4-FFF2-40B4-BE49-F238E27FC236}">
              <a16:creationId xmlns:a16="http://schemas.microsoft.com/office/drawing/2014/main" id="{E9E77618-E97A-646B-62CA-4228BE32170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0</xdr:colOff>
      <xdr:row>7</xdr:row>
      <xdr:rowOff>663634</xdr:rowOff>
    </xdr:from>
    <xdr:to>
      <xdr:col>23</xdr:col>
      <xdr:colOff>9524</xdr:colOff>
      <xdr:row>8</xdr:row>
      <xdr:rowOff>277031</xdr:rowOff>
    </xdr:to>
    <xdr:sp macro="" textlink="">
      <xdr:nvSpPr>
        <xdr:cNvPr id="10" name="TextBox 9">
          <a:extLst>
            <a:ext uri="{FF2B5EF4-FFF2-40B4-BE49-F238E27FC236}">
              <a16:creationId xmlns:a16="http://schemas.microsoft.com/office/drawing/2014/main" id="{94488437-58AA-4EF4-B6B6-DD7ED0FA543D}"/>
            </a:ext>
          </a:extLst>
        </xdr:cNvPr>
        <xdr:cNvSpPr txBox="1"/>
      </xdr:nvSpPr>
      <xdr:spPr>
        <a:xfrm>
          <a:off x="20178346" y="4752057"/>
          <a:ext cx="3480289" cy="284299"/>
        </a:xfrm>
        <a:prstGeom prst="rect">
          <a:avLst/>
        </a:prstGeom>
        <a:solidFill>
          <a:schemeClr val="tx2"/>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kern="1200">
              <a:solidFill>
                <a:schemeClr val="bg1"/>
              </a:solidFill>
              <a:latin typeface="Aptos Narrow" panose="020B0004020202020204" pitchFamily="34" charset="0"/>
            </a:rPr>
            <a:t>ETHICAL RISK PROFILE</a:t>
          </a:r>
        </a:p>
      </xdr:txBody>
    </xdr:sp>
    <xdr:clientData/>
  </xdr:twoCellAnchor>
  <xdr:twoCellAnchor>
    <xdr:from>
      <xdr:col>22</xdr:col>
      <xdr:colOff>0</xdr:colOff>
      <xdr:row>5</xdr:row>
      <xdr:rowOff>0</xdr:rowOff>
    </xdr:from>
    <xdr:to>
      <xdr:col>23</xdr:col>
      <xdr:colOff>0</xdr:colOff>
      <xdr:row>5</xdr:row>
      <xdr:rowOff>264859</xdr:rowOff>
    </xdr:to>
    <xdr:sp macro="" textlink="">
      <xdr:nvSpPr>
        <xdr:cNvPr id="11" name="TextBox 10">
          <a:extLst>
            <a:ext uri="{FF2B5EF4-FFF2-40B4-BE49-F238E27FC236}">
              <a16:creationId xmlns:a16="http://schemas.microsoft.com/office/drawing/2014/main" id="{4847A1CF-1E38-D717-8F78-9955C1DC8816}"/>
            </a:ext>
          </a:extLst>
        </xdr:cNvPr>
        <xdr:cNvSpPr txBox="1"/>
      </xdr:nvSpPr>
      <xdr:spPr>
        <a:xfrm>
          <a:off x="19050000" y="2719917"/>
          <a:ext cx="3323167" cy="264859"/>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kern="1200">
              <a:solidFill>
                <a:schemeClr val="bg1"/>
              </a:solidFill>
              <a:latin typeface="Aptos Narrow" panose="020B0004020202020204" pitchFamily="34" charset="0"/>
            </a:rPr>
            <a:t>REQUIRED OVERSIGHT </a:t>
          </a:r>
        </a:p>
      </xdr:txBody>
    </xdr:sp>
    <xdr:clientData/>
  </xdr:twoCellAnchor>
  <xdr:twoCellAnchor editAs="oneCell">
    <xdr:from>
      <xdr:col>35</xdr:col>
      <xdr:colOff>31749</xdr:colOff>
      <xdr:row>0</xdr:row>
      <xdr:rowOff>0</xdr:rowOff>
    </xdr:from>
    <xdr:to>
      <xdr:col>35</xdr:col>
      <xdr:colOff>790574</xdr:colOff>
      <xdr:row>1</xdr:row>
      <xdr:rowOff>257238</xdr:rowOff>
    </xdr:to>
    <xdr:pic>
      <xdr:nvPicPr>
        <xdr:cNvPr id="3" name="Picture 2">
          <a:extLst>
            <a:ext uri="{FF2B5EF4-FFF2-40B4-BE49-F238E27FC236}">
              <a16:creationId xmlns:a16="http://schemas.microsoft.com/office/drawing/2014/main" id="{E500ACC6-F52A-4466-8BFF-3958E88D7B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914166" y="0"/>
          <a:ext cx="762000" cy="709146"/>
        </a:xfrm>
        <a:prstGeom prst="rect">
          <a:avLst/>
        </a:prstGeom>
      </xdr:spPr>
    </xdr:pic>
    <xdr:clientData/>
  </xdr:twoCellAnchor>
  <xdr:twoCellAnchor>
    <xdr:from>
      <xdr:col>29</xdr:col>
      <xdr:colOff>10582</xdr:colOff>
      <xdr:row>0</xdr:row>
      <xdr:rowOff>52917</xdr:rowOff>
    </xdr:from>
    <xdr:to>
      <xdr:col>37</xdr:col>
      <xdr:colOff>232833</xdr:colOff>
      <xdr:row>2</xdr:row>
      <xdr:rowOff>359833</xdr:rowOff>
    </xdr:to>
    <xdr:sp macro="" textlink="">
      <xdr:nvSpPr>
        <xdr:cNvPr id="2" name="Arrow: Left 1">
          <a:extLst>
            <a:ext uri="{FF2B5EF4-FFF2-40B4-BE49-F238E27FC236}">
              <a16:creationId xmlns:a16="http://schemas.microsoft.com/office/drawing/2014/main" id="{C1CA3492-E082-728E-08E5-A8373C9B6154}"/>
            </a:ext>
          </a:extLst>
        </xdr:cNvPr>
        <xdr:cNvSpPr/>
      </xdr:nvSpPr>
      <xdr:spPr>
        <a:xfrm>
          <a:off x="30278915" y="52917"/>
          <a:ext cx="3005668" cy="1026583"/>
        </a:xfrm>
        <a:prstGeom prst="leftArrow">
          <a:avLst>
            <a:gd name="adj1" fmla="val 66529"/>
            <a:gd name="adj2" fmla="val 50000"/>
          </a:avLst>
        </a:prstGeom>
        <a:solidFill>
          <a:schemeClr val="bg1">
            <a:alpha val="94000"/>
          </a:schemeClr>
        </a:solidFill>
        <a:ln w="63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kern="1200">
              <a:solidFill>
                <a:sysClr val="windowText" lastClr="000000"/>
              </a:solidFill>
              <a:latin typeface="Aptos" panose="020B0004020202020204" pitchFamily="34" charset="0"/>
            </a:rPr>
            <a:t>Please share your  completed assessment along with any feedback you have on the new tool.</a:t>
          </a:r>
        </a:p>
      </xdr:txBody>
    </xdr:sp>
    <xdr:clientData/>
  </xdr:twoCellAnchor>
  <xdr:twoCellAnchor editAs="oneCell">
    <xdr:from>
      <xdr:col>21</xdr:col>
      <xdr:colOff>237675</xdr:colOff>
      <xdr:row>0</xdr:row>
      <xdr:rowOff>118774</xdr:rowOff>
    </xdr:from>
    <xdr:to>
      <xdr:col>23</xdr:col>
      <xdr:colOff>2</xdr:colOff>
      <xdr:row>0</xdr:row>
      <xdr:rowOff>445985</xdr:rowOff>
    </xdr:to>
    <xdr:sp macro="" textlink="">
      <xdr:nvSpPr>
        <xdr:cNvPr id="4" name="Rectangle: Top Corners Rounded 3">
          <a:extLst>
            <a:ext uri="{FF2B5EF4-FFF2-40B4-BE49-F238E27FC236}">
              <a16:creationId xmlns:a16="http://schemas.microsoft.com/office/drawing/2014/main" id="{91A9E939-E90A-0E77-D8BE-3FDA050F6A63}"/>
            </a:ext>
          </a:extLst>
        </xdr:cNvPr>
        <xdr:cNvSpPr/>
      </xdr:nvSpPr>
      <xdr:spPr>
        <a:xfrm>
          <a:off x="19044258" y="118774"/>
          <a:ext cx="3328909" cy="330386"/>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b="1" kern="1200" baseline="0">
              <a:solidFill>
                <a:sysClr val="windowText" lastClr="000000"/>
              </a:solidFill>
              <a:latin typeface="Aptos" panose="020B0004020202020204" pitchFamily="34" charset="0"/>
            </a:rPr>
            <a:t>Assessment Outcome.</a:t>
          </a:r>
          <a:endParaRPr lang="en-AU" sz="1600" b="1" kern="1200">
            <a:solidFill>
              <a:sysClr val="windowText" lastClr="000000"/>
            </a:solidFill>
            <a:latin typeface="Aptos" panose="020B0004020202020204" pitchFamily="34" charset="0"/>
          </a:endParaRPr>
        </a:p>
      </xdr:txBody>
    </xdr:sp>
    <xdr:clientData/>
  </xdr:twoCellAnchor>
  <xdr:twoCellAnchor>
    <xdr:from>
      <xdr:col>22</xdr:col>
      <xdr:colOff>6724</xdr:colOff>
      <xdr:row>13</xdr:row>
      <xdr:rowOff>410135</xdr:rowOff>
    </xdr:from>
    <xdr:to>
      <xdr:col>23</xdr:col>
      <xdr:colOff>0</xdr:colOff>
      <xdr:row>14</xdr:row>
      <xdr:rowOff>2641</xdr:rowOff>
    </xdr:to>
    <xdr:sp macro="" textlink="">
      <xdr:nvSpPr>
        <xdr:cNvPr id="5" name="TextBox 4">
          <a:extLst>
            <a:ext uri="{FF2B5EF4-FFF2-40B4-BE49-F238E27FC236}">
              <a16:creationId xmlns:a16="http://schemas.microsoft.com/office/drawing/2014/main" id="{088C0817-B3DE-7D1A-1C2D-652B00E16B89}"/>
            </a:ext>
          </a:extLst>
        </xdr:cNvPr>
        <xdr:cNvSpPr txBox="1"/>
      </xdr:nvSpPr>
      <xdr:spPr>
        <a:xfrm>
          <a:off x="17098807" y="8464052"/>
          <a:ext cx="3327026" cy="259256"/>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kern="1200">
              <a:solidFill>
                <a:schemeClr val="bg1"/>
              </a:solidFill>
              <a:latin typeface="Aptos Narrow" panose="020B0004020202020204" pitchFamily="34" charset="0"/>
            </a:rPr>
            <a:t>GUIDANCE</a:t>
          </a:r>
          <a:r>
            <a:rPr lang="en-AU" sz="1600" b="1" kern="1200" baseline="0">
              <a:solidFill>
                <a:schemeClr val="bg1"/>
              </a:solidFill>
              <a:latin typeface="Aptos Narrow" panose="020B0004020202020204" pitchFamily="34" charset="0"/>
            </a:rPr>
            <a:t> KEY</a:t>
          </a:r>
          <a:endParaRPr lang="en-AU" sz="1600" b="1" kern="1200">
            <a:solidFill>
              <a:schemeClr val="bg1"/>
            </a:solidFill>
            <a:latin typeface="Aptos Narrow" panose="020B0004020202020204" pitchFamily="34" charset="0"/>
          </a:endParaRPr>
        </a:p>
      </xdr:txBody>
    </xdr:sp>
    <xdr:clientData/>
  </xdr:twoCellAnchor>
  <xdr:oneCellAnchor>
    <xdr:from>
      <xdr:col>20</xdr:col>
      <xdr:colOff>3947584</xdr:colOff>
      <xdr:row>0</xdr:row>
      <xdr:rowOff>444500</xdr:rowOff>
    </xdr:from>
    <xdr:ext cx="1356800" cy="264560"/>
    <xdr:sp macro="" textlink="">
      <xdr:nvSpPr>
        <xdr:cNvPr id="7" name="TextBox 6">
          <a:extLst>
            <a:ext uri="{FF2B5EF4-FFF2-40B4-BE49-F238E27FC236}">
              <a16:creationId xmlns:a16="http://schemas.microsoft.com/office/drawing/2014/main" id="{0E153039-85EC-D8C1-FDE6-6281EDBF94E5}"/>
            </a:ext>
          </a:extLst>
        </xdr:cNvPr>
        <xdr:cNvSpPr txBox="1"/>
      </xdr:nvSpPr>
      <xdr:spPr>
        <a:xfrm>
          <a:off x="15271751" y="444500"/>
          <a:ext cx="13568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kern="1200">
              <a:solidFill>
                <a:schemeClr val="bg1"/>
              </a:solidFill>
            </a:rPr>
            <a:t>click cell to toggle &gt;</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xdr:col>
      <xdr:colOff>9526</xdr:colOff>
      <xdr:row>0</xdr:row>
      <xdr:rowOff>105834</xdr:rowOff>
    </xdr:from>
    <xdr:to>
      <xdr:col>9</xdr:col>
      <xdr:colOff>7409</xdr:colOff>
      <xdr:row>3</xdr:row>
      <xdr:rowOff>302834</xdr:rowOff>
    </xdr:to>
    <xdr:sp macro="" textlink="">
      <xdr:nvSpPr>
        <xdr:cNvPr id="4" name="Rectangle: Top Corners Rounded 3">
          <a:extLst>
            <a:ext uri="{FF2B5EF4-FFF2-40B4-BE49-F238E27FC236}">
              <a16:creationId xmlns:a16="http://schemas.microsoft.com/office/drawing/2014/main" id="{7414E99C-2A8C-4F87-BCC2-2FDDBE593DDF}"/>
            </a:ext>
          </a:extLst>
        </xdr:cNvPr>
        <xdr:cNvSpPr/>
      </xdr:nvSpPr>
      <xdr:spPr>
        <a:xfrm>
          <a:off x="644526" y="105834"/>
          <a:ext cx="13682133" cy="324000"/>
        </a:xfrm>
        <a:prstGeom prst="round2SameRect">
          <a:avLst/>
        </a:prstGeom>
        <a:solidFill>
          <a:schemeClr val="bg1"/>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baseline="0">
              <a:solidFill>
                <a:sysClr val="windowText" lastClr="000000"/>
              </a:solidFill>
              <a:latin typeface="Aptos" panose="020B0004020202020204" pitchFamily="34" charset="0"/>
            </a:rPr>
            <a:t>Focus Questions are follow-up questions, surfaced from your assessment answers, to probe specific risk areas of your system.</a:t>
          </a:r>
          <a:endParaRPr lang="en-AU" sz="1600" b="1" kern="1200">
            <a:solidFill>
              <a:sysClr val="windowText" lastClr="000000"/>
            </a:solidFill>
            <a:latin typeface="Aptos" panose="020B0004020202020204" pitchFamily="34" charset="0"/>
          </a:endParaRPr>
        </a:p>
      </xdr:txBody>
    </xdr:sp>
    <xdr:clientData/>
  </xdr:twoCellAnchor>
  <xdr:twoCellAnchor>
    <xdr:from>
      <xdr:col>9</xdr:col>
      <xdr:colOff>169334</xdr:colOff>
      <xdr:row>0</xdr:row>
      <xdr:rowOff>102659</xdr:rowOff>
    </xdr:from>
    <xdr:to>
      <xdr:col>15</xdr:col>
      <xdr:colOff>4511675</xdr:colOff>
      <xdr:row>3</xdr:row>
      <xdr:rowOff>293158</xdr:rowOff>
    </xdr:to>
    <xdr:sp macro="" textlink="">
      <xdr:nvSpPr>
        <xdr:cNvPr id="5" name="Rectangle: Top Corners Rounded 4">
          <a:extLst>
            <a:ext uri="{FF2B5EF4-FFF2-40B4-BE49-F238E27FC236}">
              <a16:creationId xmlns:a16="http://schemas.microsoft.com/office/drawing/2014/main" id="{F017035E-F26F-83C0-42C5-7B597843A67D}"/>
            </a:ext>
          </a:extLst>
        </xdr:cNvPr>
        <xdr:cNvSpPr/>
      </xdr:nvSpPr>
      <xdr:spPr>
        <a:xfrm>
          <a:off x="14488584" y="102659"/>
          <a:ext cx="14555258" cy="317499"/>
        </a:xfrm>
        <a:prstGeom prst="round2SameRect">
          <a:avLst/>
        </a:prstGeom>
        <a:solidFill>
          <a:schemeClr val="bg1">
            <a:lumMod val="95000"/>
          </a:schemeClr>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baseline="0">
              <a:solidFill>
                <a:sysClr val="windowText" lastClr="000000"/>
              </a:solidFill>
              <a:latin typeface="Aptos" panose="020B0004020202020204" pitchFamily="34" charset="0"/>
            </a:rPr>
            <a:t>Recommended treatments are generated from your focus question responses to highlight key risks and suggest ways to address them.</a:t>
          </a:r>
          <a:endParaRPr lang="en-AU" sz="1600" b="1" kern="1200">
            <a:solidFill>
              <a:sysClr val="windowText" lastClr="000000"/>
            </a:solidFill>
            <a:latin typeface="Aptos" panose="020B0004020202020204" pitchFamily="34" charset="0"/>
          </a:endParaRPr>
        </a:p>
      </xdr:txBody>
    </xdr:sp>
    <xdr:clientData/>
  </xdr:twoCellAnchor>
  <xdr:twoCellAnchor>
    <xdr:from>
      <xdr:col>15</xdr:col>
      <xdr:colOff>4497915</xdr:colOff>
      <xdr:row>0</xdr:row>
      <xdr:rowOff>95250</xdr:rowOff>
    </xdr:from>
    <xdr:to>
      <xdr:col>15</xdr:col>
      <xdr:colOff>5725582</xdr:colOff>
      <xdr:row>3</xdr:row>
      <xdr:rowOff>275167</xdr:rowOff>
    </xdr:to>
    <xdr:sp macro="" textlink="">
      <xdr:nvSpPr>
        <xdr:cNvPr id="10" name="TextBox 9">
          <a:extLst>
            <a:ext uri="{FF2B5EF4-FFF2-40B4-BE49-F238E27FC236}">
              <a16:creationId xmlns:a16="http://schemas.microsoft.com/office/drawing/2014/main" id="{94660389-850B-59D9-7CD3-B39B3AF786C5}"/>
            </a:ext>
          </a:extLst>
        </xdr:cNvPr>
        <xdr:cNvSpPr txBox="1"/>
      </xdr:nvSpPr>
      <xdr:spPr>
        <a:xfrm>
          <a:off x="27855332" y="95250"/>
          <a:ext cx="1227667" cy="306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kern="1200">
              <a:solidFill>
                <a:schemeClr val="bg1"/>
              </a:solidFill>
            </a:rPr>
            <a: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257735</xdr:rowOff>
    </xdr:from>
    <xdr:to>
      <xdr:col>6</xdr:col>
      <xdr:colOff>1681</xdr:colOff>
      <xdr:row>0</xdr:row>
      <xdr:rowOff>580147</xdr:rowOff>
    </xdr:to>
    <xdr:sp macro="" textlink="">
      <xdr:nvSpPr>
        <xdr:cNvPr id="130" name="Rectangle: Top Corners Rounded 1">
          <a:extLst>
            <a:ext uri="{FF2B5EF4-FFF2-40B4-BE49-F238E27FC236}">
              <a16:creationId xmlns:a16="http://schemas.microsoft.com/office/drawing/2014/main" id="{318D0DE9-8EDD-4C4D-B3A1-C18D76CE6389}"/>
            </a:ext>
          </a:extLst>
        </xdr:cNvPr>
        <xdr:cNvSpPr/>
      </xdr:nvSpPr>
      <xdr:spPr>
        <a:xfrm>
          <a:off x="224118" y="257735"/>
          <a:ext cx="10656794" cy="331937"/>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600">
              <a:solidFill>
                <a:sysClr val="windowText" lastClr="000000"/>
              </a:solidFill>
            </a:rPr>
            <a:t>▼</a:t>
          </a:r>
          <a:r>
            <a:rPr lang="en-AU" sz="1600" b="1" kern="1200">
              <a:solidFill>
                <a:sysClr val="windowText" lastClr="000000"/>
              </a:solidFill>
              <a:latin typeface="Aptos" panose="020B0004020202020204" pitchFamily="34" charset="0"/>
            </a:rPr>
            <a:t>To</a:t>
          </a:r>
          <a:r>
            <a:rPr lang="en-AU" sz="1600" b="1" kern="1200" baseline="0">
              <a:solidFill>
                <a:sysClr val="windowText" lastClr="000000"/>
              </a:solidFill>
              <a:latin typeface="Aptos" panose="020B0004020202020204" pitchFamily="34" charset="0"/>
            </a:rPr>
            <a:t> complete the assessment have the relevant responsible officers sign off.</a:t>
          </a:r>
        </a:p>
      </xdr:txBody>
    </xdr:sp>
    <xdr:clientData/>
  </xdr:twoCellAnchor>
  <xdr:twoCellAnchor editAs="oneCell">
    <xdr:from>
      <xdr:col>6</xdr:col>
      <xdr:colOff>212910</xdr:colOff>
      <xdr:row>0</xdr:row>
      <xdr:rowOff>253253</xdr:rowOff>
    </xdr:from>
    <xdr:to>
      <xdr:col>29</xdr:col>
      <xdr:colOff>8765614</xdr:colOff>
      <xdr:row>0</xdr:row>
      <xdr:rowOff>588365</xdr:rowOff>
    </xdr:to>
    <xdr:sp macro="" textlink="">
      <xdr:nvSpPr>
        <xdr:cNvPr id="213" name="Rectangle: Top Corners Rounded 5">
          <a:extLst>
            <a:ext uri="{FF2B5EF4-FFF2-40B4-BE49-F238E27FC236}">
              <a16:creationId xmlns:a16="http://schemas.microsoft.com/office/drawing/2014/main" id="{0CD4B25E-98CF-184A-4196-1894E2BD1083}"/>
            </a:ext>
          </a:extLst>
        </xdr:cNvPr>
        <xdr:cNvSpPr/>
      </xdr:nvSpPr>
      <xdr:spPr>
        <a:xfrm>
          <a:off x="11105028" y="253253"/>
          <a:ext cx="52678854" cy="331937"/>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AU" sz="1600">
              <a:solidFill>
                <a:sysClr val="windowText" lastClr="000000"/>
              </a:solidFill>
            </a:rPr>
            <a:t>▼</a:t>
          </a:r>
          <a:r>
            <a:rPr lang="en-AU" sz="1600" b="1" kern="1200" baseline="0">
              <a:solidFill>
                <a:sysClr val="windowText" lastClr="000000"/>
              </a:solidFill>
              <a:latin typeface="Aptos" panose="020B0004020202020204" pitchFamily="34" charset="0"/>
            </a:rPr>
            <a:t>Results of the Assessment –  Evidence for Oversight Review</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digital.nsw.gov.au/policy/artificial-intelligence/guide-to-using-ai-agents-nsw-government" TargetMode="External"/><Relationship Id="rId7" Type="http://schemas.openxmlformats.org/officeDocument/2006/relationships/hyperlink" Target="https://www.nsw.gov.au/departments-and-agencies/dciths/state-records-nsw/about-state-records-act" TargetMode="External"/><Relationship Id="rId2" Type="http://schemas.openxmlformats.org/officeDocument/2006/relationships/hyperlink" Target="https://www.ipc.nsw.gov.au/guide-privacy-impact-assessments-nsw" TargetMode="External"/><Relationship Id="rId1" Type="http://schemas.openxmlformats.org/officeDocument/2006/relationships/hyperlink" Target="https://www.info.buy.nsw.gov.au/policy-library/policies/procurement-policy-framework" TargetMode="External"/><Relationship Id="rId6" Type="http://schemas.openxmlformats.org/officeDocument/2006/relationships/hyperlink" Target="https://www.ipc.nsw.gov.au/privacy/nsw-privacy-laws" TargetMode="External"/><Relationship Id="rId5" Type="http://schemas.openxmlformats.org/officeDocument/2006/relationships/hyperlink" Target="https://www.digital.nsw.gov.au/policy/artificial-intelligence/artificial-intelligence-ethics-policy/mandatory-ethical-principles" TargetMode="External"/><Relationship Id="rId4" Type="http://schemas.openxmlformats.org/officeDocument/2006/relationships/hyperlink" Target="https://www.ag.gov.au/rights-and-protections/human-rights-and-anti-discrimination/human-rights-scrutiny/tools-assessing-compatibility-human-right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8988-D3F9-45FE-80EC-253811C160B7}">
  <sheetPr codeName="Sheet1"/>
  <dimension ref="A1:AZ461"/>
  <sheetViews>
    <sheetView topLeftCell="A14" zoomScale="90" zoomScaleNormal="90" workbookViewId="0">
      <selection activeCell="G22" sqref="G22"/>
    </sheetView>
  </sheetViews>
  <sheetFormatPr defaultRowHeight="14.5"/>
  <cols>
    <col min="1" max="1" width="5.7265625" style="26" customWidth="1"/>
    <col min="2" max="2" width="5.7265625" style="12" customWidth="1"/>
    <col min="3" max="3" width="19.1796875" customWidth="1"/>
    <col min="4" max="4" width="116" customWidth="1"/>
    <col min="5" max="5" width="4.1796875" customWidth="1"/>
    <col min="6" max="6" width="7.54296875" customWidth="1"/>
    <col min="7" max="7" width="93.1796875" customWidth="1"/>
    <col min="8" max="8" width="11.1796875" customWidth="1"/>
    <col min="9" max="9" width="3.7265625" customWidth="1"/>
    <col min="10" max="10" width="95.26953125" style="16" customWidth="1"/>
    <col min="11" max="11" width="1.81640625" style="16" customWidth="1"/>
    <col min="12" max="52" width="9.1796875" style="16"/>
  </cols>
  <sheetData>
    <row r="1" spans="1:52" s="12" customFormat="1" ht="10" customHeight="1">
      <c r="A1" s="26"/>
      <c r="C1" s="13"/>
      <c r="D1" s="14"/>
      <c r="E1" s="15"/>
      <c r="F1" s="15"/>
      <c r="G1" s="15"/>
      <c r="H1" s="15"/>
      <c r="I1" s="15"/>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row>
    <row r="2" spans="1:52" s="11" customFormat="1" ht="64" customHeight="1">
      <c r="A2" s="26"/>
      <c r="B2" s="55"/>
      <c r="C2" s="56"/>
      <c r="D2" s="56"/>
      <c r="E2" s="56"/>
      <c r="F2" s="609" t="s">
        <v>0</v>
      </c>
      <c r="G2" s="609"/>
      <c r="H2" s="427"/>
      <c r="I2" s="530"/>
      <c r="J2" s="610" t="s">
        <v>1</v>
      </c>
      <c r="K2" s="611"/>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row>
    <row r="3" spans="1:52" s="11" customFormat="1" ht="64" customHeight="1">
      <c r="A3" s="26"/>
      <c r="B3" s="67"/>
      <c r="C3" s="66"/>
      <c r="D3" s="66"/>
      <c r="E3" s="66"/>
      <c r="F3" s="615" t="s">
        <v>2</v>
      </c>
      <c r="G3" s="616"/>
      <c r="H3" s="428"/>
      <c r="I3" s="531"/>
      <c r="J3" s="612" t="s">
        <v>3</v>
      </c>
      <c r="K3" s="535"/>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row>
    <row r="4" spans="1:52" ht="28.5" customHeight="1">
      <c r="B4" s="67"/>
      <c r="C4" s="66"/>
      <c r="D4" s="66"/>
      <c r="E4" s="66"/>
      <c r="F4" s="616" t="s">
        <v>4</v>
      </c>
      <c r="G4" s="616"/>
      <c r="H4" s="429"/>
      <c r="I4" s="531"/>
      <c r="J4" s="613"/>
      <c r="K4" s="535"/>
    </row>
    <row r="5" spans="1:52" ht="28.5" customHeight="1">
      <c r="A5" s="27"/>
      <c r="B5" s="67"/>
      <c r="C5" s="66"/>
      <c r="D5" s="66"/>
      <c r="E5" s="66"/>
      <c r="F5" s="431" t="s">
        <v>5</v>
      </c>
      <c r="G5" s="430" t="s">
        <v>6</v>
      </c>
      <c r="H5" s="429"/>
      <c r="I5" s="531"/>
      <c r="J5" s="613"/>
      <c r="K5" s="535"/>
    </row>
    <row r="6" spans="1:52" ht="28.5" customHeight="1">
      <c r="B6" s="67"/>
      <c r="C6" s="66"/>
      <c r="D6" s="66"/>
      <c r="E6" s="66"/>
      <c r="F6" s="431" t="s">
        <v>5</v>
      </c>
      <c r="G6" s="430" t="s">
        <v>7</v>
      </c>
      <c r="H6" s="429"/>
      <c r="I6" s="531"/>
      <c r="J6" s="613"/>
      <c r="K6" s="535"/>
    </row>
    <row r="7" spans="1:52" ht="28.5" customHeight="1">
      <c r="B7" s="67"/>
      <c r="C7" s="66"/>
      <c r="D7" s="66"/>
      <c r="E7" s="66"/>
      <c r="F7" s="431" t="s">
        <v>5</v>
      </c>
      <c r="G7" s="430" t="s">
        <v>8</v>
      </c>
      <c r="H7" s="429"/>
      <c r="I7" s="531"/>
      <c r="J7" s="613"/>
      <c r="K7" s="535"/>
    </row>
    <row r="8" spans="1:52" ht="28.5" customHeight="1">
      <c r="B8" s="67"/>
      <c r="C8" s="66"/>
      <c r="D8" s="66"/>
      <c r="E8" s="66"/>
      <c r="F8" s="431" t="s">
        <v>5</v>
      </c>
      <c r="G8" s="430" t="s">
        <v>9</v>
      </c>
      <c r="H8" s="429"/>
      <c r="I8" s="531"/>
      <c r="J8" s="613"/>
      <c r="K8" s="535"/>
    </row>
    <row r="9" spans="1:52" ht="28.5" customHeight="1">
      <c r="B9" s="67"/>
      <c r="C9" s="66"/>
      <c r="D9" s="66"/>
      <c r="E9" s="66"/>
      <c r="F9" s="431" t="s">
        <v>5</v>
      </c>
      <c r="G9" s="430" t="s">
        <v>10</v>
      </c>
      <c r="H9" s="429"/>
      <c r="I9" s="531"/>
      <c r="J9" s="613"/>
      <c r="K9" s="535"/>
    </row>
    <row r="10" spans="1:52" ht="28.5" customHeight="1">
      <c r="B10" s="67"/>
      <c r="C10" s="66"/>
      <c r="D10" s="66"/>
      <c r="E10" s="66"/>
      <c r="F10" s="431" t="s">
        <v>5</v>
      </c>
      <c r="G10" s="430" t="s">
        <v>11</v>
      </c>
      <c r="H10" s="429"/>
      <c r="I10" s="531"/>
      <c r="J10" s="613"/>
      <c r="K10" s="535"/>
    </row>
    <row r="11" spans="1:52" ht="33.75" customHeight="1">
      <c r="B11" s="67"/>
      <c r="C11" s="66"/>
      <c r="D11" s="66"/>
      <c r="E11" s="66"/>
      <c r="F11" s="616" t="s">
        <v>12</v>
      </c>
      <c r="G11" s="616"/>
      <c r="H11" s="429"/>
      <c r="I11" s="531"/>
      <c r="J11" s="613"/>
      <c r="K11" s="535"/>
    </row>
    <row r="12" spans="1:52" ht="28.5" customHeight="1">
      <c r="B12" s="67"/>
      <c r="C12" s="66"/>
      <c r="D12" s="66"/>
      <c r="E12" s="66"/>
      <c r="F12" s="431" t="s">
        <v>5</v>
      </c>
      <c r="G12" s="430" t="s">
        <v>13</v>
      </c>
      <c r="H12" s="429"/>
      <c r="I12" s="531"/>
      <c r="J12" s="613"/>
      <c r="K12" s="535"/>
    </row>
    <row r="13" spans="1:52" ht="28.5" customHeight="1">
      <c r="B13" s="67"/>
      <c r="C13" s="66"/>
      <c r="D13" s="66"/>
      <c r="E13" s="66"/>
      <c r="F13" s="431" t="s">
        <v>5</v>
      </c>
      <c r="G13" s="430" t="s">
        <v>14</v>
      </c>
      <c r="H13" s="429"/>
      <c r="I13" s="531"/>
      <c r="J13" s="613"/>
      <c r="K13" s="535"/>
    </row>
    <row r="14" spans="1:52" ht="28.5" customHeight="1">
      <c r="B14" s="67"/>
      <c r="C14" s="66"/>
      <c r="D14" s="66"/>
      <c r="E14" s="66"/>
      <c r="F14" s="431" t="s">
        <v>5</v>
      </c>
      <c r="G14" s="430" t="s">
        <v>15</v>
      </c>
      <c r="H14" s="429"/>
      <c r="I14" s="531"/>
      <c r="J14" s="613"/>
      <c r="K14" s="535"/>
    </row>
    <row r="15" spans="1:52" ht="28.5" customHeight="1">
      <c r="B15" s="67"/>
      <c r="C15" s="66"/>
      <c r="D15" s="66"/>
      <c r="E15" s="66"/>
      <c r="F15" s="431" t="s">
        <v>5</v>
      </c>
      <c r="G15" s="430" t="s">
        <v>16</v>
      </c>
      <c r="H15" s="429"/>
      <c r="I15" s="531"/>
      <c r="J15" s="613"/>
      <c r="K15" s="535"/>
    </row>
    <row r="16" spans="1:52" ht="28.5" customHeight="1">
      <c r="B16" s="67"/>
      <c r="C16" s="66"/>
      <c r="D16" s="66"/>
      <c r="E16" s="66"/>
      <c r="F16" s="431" t="s">
        <v>5</v>
      </c>
      <c r="G16" s="430" t="s">
        <v>17</v>
      </c>
      <c r="H16" s="429"/>
      <c r="I16" s="531"/>
      <c r="J16" s="613"/>
      <c r="K16" s="535"/>
    </row>
    <row r="17" spans="1:11" ht="28.5" customHeight="1">
      <c r="B17" s="67"/>
      <c r="C17" s="66"/>
      <c r="D17" s="66"/>
      <c r="E17" s="66"/>
      <c r="F17" s="616" t="s">
        <v>18</v>
      </c>
      <c r="G17" s="616"/>
      <c r="H17" s="429"/>
      <c r="I17" s="531"/>
      <c r="J17" s="613"/>
      <c r="K17" s="535"/>
    </row>
    <row r="18" spans="1:11" ht="28.5" customHeight="1">
      <c r="B18" s="67"/>
      <c r="C18" s="66"/>
      <c r="D18" s="66"/>
      <c r="E18" s="66"/>
      <c r="F18" s="431" t="s">
        <v>5</v>
      </c>
      <c r="G18" s="430" t="s">
        <v>19</v>
      </c>
      <c r="H18" s="429"/>
      <c r="I18" s="531"/>
      <c r="J18" s="613"/>
      <c r="K18" s="535"/>
    </row>
    <row r="19" spans="1:11" ht="28.5" customHeight="1">
      <c r="B19" s="67"/>
      <c r="C19" s="66"/>
      <c r="D19" s="66"/>
      <c r="E19" s="66"/>
      <c r="F19" s="431" t="s">
        <v>5</v>
      </c>
      <c r="G19" s="430" t="s">
        <v>20</v>
      </c>
      <c r="H19" s="429"/>
      <c r="I19" s="531"/>
      <c r="J19" s="613"/>
      <c r="K19" s="535"/>
    </row>
    <row r="20" spans="1:11" ht="28.5" customHeight="1">
      <c r="B20" s="67"/>
      <c r="C20" s="66"/>
      <c r="D20" s="66"/>
      <c r="E20" s="66"/>
      <c r="F20" s="431" t="s">
        <v>5</v>
      </c>
      <c r="G20" s="430" t="s">
        <v>21</v>
      </c>
      <c r="H20" s="429"/>
      <c r="I20" s="531"/>
      <c r="J20" s="613"/>
      <c r="K20" s="535"/>
    </row>
    <row r="21" spans="1:11" ht="28.5" customHeight="1">
      <c r="A21" s="28"/>
      <c r="B21" s="67"/>
      <c r="C21" s="66"/>
      <c r="D21" s="66"/>
      <c r="E21" s="66"/>
      <c r="F21" s="431" t="s">
        <v>5</v>
      </c>
      <c r="G21" s="430" t="s">
        <v>22</v>
      </c>
      <c r="H21" s="429"/>
      <c r="I21" s="531"/>
      <c r="J21" s="613"/>
      <c r="K21" s="535"/>
    </row>
    <row r="22" spans="1:11" ht="28.5" customHeight="1">
      <c r="A22" s="28"/>
      <c r="B22" s="67"/>
      <c r="C22" s="66"/>
      <c r="D22" s="66"/>
      <c r="E22" s="66"/>
      <c r="F22" s="431" t="s">
        <v>5</v>
      </c>
      <c r="G22" s="430" t="s">
        <v>23</v>
      </c>
      <c r="H22" s="429"/>
      <c r="I22" s="531"/>
      <c r="J22" s="613"/>
      <c r="K22" s="535"/>
    </row>
    <row r="23" spans="1:11" ht="28.5" customHeight="1">
      <c r="A23" s="28"/>
      <c r="B23" s="67"/>
      <c r="C23" s="66"/>
      <c r="D23" s="66"/>
      <c r="E23" s="66"/>
      <c r="F23" s="431" t="s">
        <v>5</v>
      </c>
      <c r="G23" s="430" t="s">
        <v>24</v>
      </c>
      <c r="H23" s="429"/>
      <c r="I23" s="531"/>
      <c r="J23" s="613"/>
      <c r="K23" s="535"/>
    </row>
    <row r="24" spans="1:11" ht="28.5" customHeight="1">
      <c r="A24" s="28"/>
      <c r="B24" s="67"/>
      <c r="C24" s="66"/>
      <c r="D24" s="66"/>
      <c r="E24" s="66"/>
      <c r="F24" s="431" t="s">
        <v>5</v>
      </c>
      <c r="G24" s="430" t="s">
        <v>25</v>
      </c>
      <c r="H24" s="429"/>
      <c r="I24" s="531"/>
      <c r="J24" s="613"/>
      <c r="K24" s="535"/>
    </row>
    <row r="25" spans="1:11" ht="28.5" customHeight="1">
      <c r="A25" s="28"/>
      <c r="B25" s="67"/>
      <c r="C25" s="66"/>
      <c r="D25" s="66"/>
      <c r="E25" s="66"/>
      <c r="F25" s="424"/>
      <c r="G25" s="423"/>
      <c r="H25" s="429"/>
      <c r="I25" s="531"/>
      <c r="J25" s="613"/>
      <c r="K25" s="535"/>
    </row>
    <row r="26" spans="1:11" ht="28.5" customHeight="1">
      <c r="A26" s="28"/>
      <c r="B26" s="67"/>
      <c r="C26" s="66"/>
      <c r="D26" s="66"/>
      <c r="E26" s="66"/>
      <c r="F26" s="424"/>
      <c r="G26" s="423"/>
      <c r="H26" s="429"/>
      <c r="I26" s="531"/>
      <c r="J26" s="613"/>
      <c r="K26" s="535"/>
    </row>
    <row r="27" spans="1:11" ht="28.5" customHeight="1">
      <c r="A27" s="28"/>
      <c r="B27" s="67"/>
      <c r="C27" s="66"/>
      <c r="D27" s="66"/>
      <c r="E27" s="66"/>
      <c r="F27" s="424"/>
      <c r="G27" s="423"/>
      <c r="H27" s="429"/>
      <c r="I27" s="531"/>
      <c r="J27" s="613"/>
      <c r="K27" s="535"/>
    </row>
    <row r="28" spans="1:11" ht="28.5" customHeight="1">
      <c r="A28" s="28"/>
      <c r="B28" s="67"/>
      <c r="C28" s="66"/>
      <c r="D28" s="66"/>
      <c r="E28" s="66"/>
      <c r="F28" s="424"/>
      <c r="G28" s="423"/>
      <c r="H28" s="429"/>
      <c r="I28" s="531"/>
      <c r="J28" s="532"/>
      <c r="K28" s="535"/>
    </row>
    <row r="29" spans="1:11" ht="28.5" customHeight="1">
      <c r="A29" s="28"/>
      <c r="B29" s="68"/>
      <c r="C29" s="69"/>
      <c r="D29" s="69"/>
      <c r="E29" s="69"/>
      <c r="F29" s="425"/>
      <c r="G29" s="426"/>
      <c r="H29" s="426"/>
      <c r="I29" s="533"/>
      <c r="J29" s="534"/>
      <c r="K29" s="536"/>
    </row>
    <row r="30" spans="1:11" s="28" customFormat="1">
      <c r="I30" s="529"/>
    </row>
    <row r="31" spans="1:11" s="28" customFormat="1">
      <c r="C31" s="52"/>
      <c r="D31" s="53"/>
      <c r="I31" s="529"/>
    </row>
    <row r="32" spans="1:11" s="28" customFormat="1">
      <c r="I32" s="529"/>
    </row>
    <row r="33" spans="4:9" s="28" customFormat="1">
      <c r="D33" s="614"/>
      <c r="I33" s="529"/>
    </row>
    <row r="34" spans="4:9" s="28" customFormat="1">
      <c r="D34" s="614"/>
      <c r="I34" s="529"/>
    </row>
    <row r="35" spans="4:9" s="28" customFormat="1">
      <c r="D35" s="614"/>
      <c r="I35" s="529"/>
    </row>
    <row r="36" spans="4:9" s="28" customFormat="1">
      <c r="D36" s="614"/>
      <c r="I36" s="529"/>
    </row>
    <row r="37" spans="4:9" s="28" customFormat="1">
      <c r="I37" s="529"/>
    </row>
    <row r="38" spans="4:9" s="28" customFormat="1">
      <c r="I38" s="529"/>
    </row>
    <row r="39" spans="4:9" s="28" customFormat="1">
      <c r="I39" s="529"/>
    </row>
    <row r="40" spans="4:9" s="28" customFormat="1">
      <c r="I40" s="529"/>
    </row>
    <row r="41" spans="4:9" s="28" customFormat="1">
      <c r="I41" s="529"/>
    </row>
    <row r="42" spans="4:9" s="28" customFormat="1">
      <c r="I42" s="529"/>
    </row>
    <row r="43" spans="4:9" s="28" customFormat="1">
      <c r="I43" s="529"/>
    </row>
    <row r="44" spans="4:9" s="28" customFormat="1">
      <c r="I44" s="529"/>
    </row>
    <row r="45" spans="4:9" s="28" customFormat="1">
      <c r="I45" s="529"/>
    </row>
    <row r="46" spans="4:9" s="28" customFormat="1">
      <c r="I46" s="529"/>
    </row>
    <row r="47" spans="4:9" s="28" customFormat="1">
      <c r="I47" s="529"/>
    </row>
    <row r="48" spans="4:9" s="28" customFormat="1">
      <c r="I48" s="529"/>
    </row>
    <row r="49" spans="9:9" s="28" customFormat="1">
      <c r="I49" s="529"/>
    </row>
    <row r="50" spans="9:9" s="28" customFormat="1">
      <c r="I50" s="529"/>
    </row>
    <row r="51" spans="9:9" s="28" customFormat="1">
      <c r="I51" s="529"/>
    </row>
    <row r="52" spans="9:9" s="28" customFormat="1">
      <c r="I52" s="529"/>
    </row>
    <row r="53" spans="9:9" s="28" customFormat="1">
      <c r="I53" s="529"/>
    </row>
    <row r="54" spans="9:9" s="28" customFormat="1">
      <c r="I54" s="529"/>
    </row>
    <row r="55" spans="9:9" s="28" customFormat="1">
      <c r="I55" s="529"/>
    </row>
    <row r="56" spans="9:9" s="28" customFormat="1">
      <c r="I56" s="529"/>
    </row>
    <row r="57" spans="9:9" s="28" customFormat="1">
      <c r="I57" s="529"/>
    </row>
    <row r="58" spans="9:9" s="28" customFormat="1">
      <c r="I58" s="529"/>
    </row>
    <row r="59" spans="9:9" s="28" customFormat="1">
      <c r="I59" s="529"/>
    </row>
    <row r="60" spans="9:9" s="28" customFormat="1">
      <c r="I60" s="529"/>
    </row>
    <row r="61" spans="9:9" s="28" customFormat="1">
      <c r="I61" s="529"/>
    </row>
    <row r="62" spans="9:9" s="28" customFormat="1">
      <c r="I62" s="529"/>
    </row>
    <row r="63" spans="9:9" s="28" customFormat="1">
      <c r="I63" s="529"/>
    </row>
    <row r="64" spans="9:9" s="28" customFormat="1">
      <c r="I64" s="529"/>
    </row>
    <row r="65" spans="9:9" s="28" customFormat="1">
      <c r="I65" s="529"/>
    </row>
    <row r="66" spans="9:9" s="28" customFormat="1">
      <c r="I66" s="529"/>
    </row>
    <row r="67" spans="9:9" s="28" customFormat="1">
      <c r="I67" s="529"/>
    </row>
    <row r="68" spans="9:9" s="28" customFormat="1">
      <c r="I68" s="529"/>
    </row>
    <row r="69" spans="9:9" s="28" customFormat="1">
      <c r="I69" s="529"/>
    </row>
    <row r="70" spans="9:9" s="28" customFormat="1">
      <c r="I70" s="529"/>
    </row>
    <row r="71" spans="9:9" s="28" customFormat="1">
      <c r="I71" s="529"/>
    </row>
    <row r="72" spans="9:9" s="28" customFormat="1">
      <c r="I72" s="529"/>
    </row>
    <row r="73" spans="9:9" s="28" customFormat="1">
      <c r="I73" s="529"/>
    </row>
    <row r="74" spans="9:9" s="28" customFormat="1">
      <c r="I74" s="529"/>
    </row>
    <row r="75" spans="9:9" s="28" customFormat="1">
      <c r="I75" s="529"/>
    </row>
    <row r="76" spans="9:9" s="28" customFormat="1">
      <c r="I76" s="529"/>
    </row>
    <row r="77" spans="9:9" s="28" customFormat="1">
      <c r="I77" s="529"/>
    </row>
    <row r="78" spans="9:9" s="28" customFormat="1">
      <c r="I78" s="529"/>
    </row>
    <row r="79" spans="9:9" s="28" customFormat="1">
      <c r="I79" s="529"/>
    </row>
    <row r="80" spans="9:9" s="28" customFormat="1">
      <c r="I80" s="529"/>
    </row>
    <row r="81" spans="9:9" s="28" customFormat="1">
      <c r="I81" s="529"/>
    </row>
    <row r="82" spans="9:9" s="28" customFormat="1">
      <c r="I82" s="529"/>
    </row>
    <row r="83" spans="9:9" s="28" customFormat="1">
      <c r="I83" s="529"/>
    </row>
    <row r="84" spans="9:9" s="28" customFormat="1">
      <c r="I84" s="529"/>
    </row>
    <row r="85" spans="9:9" s="28" customFormat="1">
      <c r="I85" s="529"/>
    </row>
    <row r="86" spans="9:9" s="28" customFormat="1">
      <c r="I86" s="529"/>
    </row>
    <row r="87" spans="9:9" s="28" customFormat="1">
      <c r="I87" s="529"/>
    </row>
    <row r="88" spans="9:9" s="28" customFormat="1">
      <c r="I88" s="529"/>
    </row>
    <row r="89" spans="9:9" s="28" customFormat="1">
      <c r="I89" s="529"/>
    </row>
    <row r="90" spans="9:9" s="28" customFormat="1">
      <c r="I90" s="529"/>
    </row>
    <row r="91" spans="9:9" s="28" customFormat="1">
      <c r="I91" s="529"/>
    </row>
    <row r="92" spans="9:9" s="28" customFormat="1">
      <c r="I92" s="529"/>
    </row>
    <row r="93" spans="9:9" s="28" customFormat="1">
      <c r="I93" s="529"/>
    </row>
    <row r="94" spans="9:9" s="28" customFormat="1">
      <c r="I94" s="529"/>
    </row>
    <row r="95" spans="9:9" s="28" customFormat="1">
      <c r="I95" s="529"/>
    </row>
    <row r="96" spans="9:9" s="28" customFormat="1">
      <c r="I96" s="529"/>
    </row>
    <row r="97" spans="9:9" s="28" customFormat="1">
      <c r="I97" s="529"/>
    </row>
    <row r="98" spans="9:9" s="28" customFormat="1">
      <c r="I98" s="529"/>
    </row>
    <row r="99" spans="9:9" s="28" customFormat="1">
      <c r="I99" s="529"/>
    </row>
    <row r="100" spans="9:9" s="28" customFormat="1">
      <c r="I100" s="529"/>
    </row>
    <row r="101" spans="9:9" s="28" customFormat="1">
      <c r="I101" s="529"/>
    </row>
    <row r="102" spans="9:9" s="28" customFormat="1">
      <c r="I102" s="529"/>
    </row>
    <row r="103" spans="9:9" s="28" customFormat="1">
      <c r="I103" s="529"/>
    </row>
    <row r="104" spans="9:9" s="28" customFormat="1">
      <c r="I104" s="529"/>
    </row>
    <row r="105" spans="9:9" s="28" customFormat="1">
      <c r="I105" s="529"/>
    </row>
    <row r="106" spans="9:9" s="28" customFormat="1">
      <c r="I106" s="529"/>
    </row>
    <row r="107" spans="9:9" s="28" customFormat="1">
      <c r="I107" s="529"/>
    </row>
    <row r="108" spans="9:9" s="28" customFormat="1">
      <c r="I108" s="529"/>
    </row>
    <row r="109" spans="9:9" s="28" customFormat="1">
      <c r="I109" s="529"/>
    </row>
    <row r="110" spans="9:9" s="28" customFormat="1">
      <c r="I110" s="529"/>
    </row>
    <row r="111" spans="9:9" s="28" customFormat="1">
      <c r="I111" s="529"/>
    </row>
    <row r="112" spans="9:9" s="28" customFormat="1">
      <c r="I112" s="529"/>
    </row>
    <row r="113" spans="9:9" s="28" customFormat="1">
      <c r="I113" s="529"/>
    </row>
    <row r="114" spans="9:9" s="28" customFormat="1">
      <c r="I114" s="529"/>
    </row>
    <row r="115" spans="9:9" s="28" customFormat="1">
      <c r="I115" s="529"/>
    </row>
    <row r="116" spans="9:9" s="28" customFormat="1">
      <c r="I116" s="529"/>
    </row>
    <row r="117" spans="9:9" s="28" customFormat="1">
      <c r="I117" s="529"/>
    </row>
    <row r="118" spans="9:9" s="28" customFormat="1">
      <c r="I118" s="529"/>
    </row>
    <row r="119" spans="9:9" s="28" customFormat="1">
      <c r="I119" s="529"/>
    </row>
    <row r="120" spans="9:9" s="28" customFormat="1">
      <c r="I120" s="529"/>
    </row>
    <row r="121" spans="9:9" s="28" customFormat="1">
      <c r="I121" s="529"/>
    </row>
    <row r="122" spans="9:9" s="28" customFormat="1">
      <c r="I122" s="529"/>
    </row>
    <row r="123" spans="9:9" s="28" customFormat="1">
      <c r="I123" s="529"/>
    </row>
    <row r="124" spans="9:9" s="28" customFormat="1">
      <c r="I124" s="529"/>
    </row>
    <row r="125" spans="9:9" s="28" customFormat="1">
      <c r="I125" s="529"/>
    </row>
    <row r="126" spans="9:9" s="28" customFormat="1">
      <c r="I126" s="529"/>
    </row>
    <row r="127" spans="9:9" s="28" customFormat="1">
      <c r="I127" s="529"/>
    </row>
    <row r="128" spans="9:9" s="28" customFormat="1">
      <c r="I128" s="529"/>
    </row>
    <row r="129" spans="9:9" s="28" customFormat="1">
      <c r="I129" s="529"/>
    </row>
    <row r="130" spans="9:9" s="28" customFormat="1">
      <c r="I130" s="529"/>
    </row>
    <row r="131" spans="9:9" s="28" customFormat="1">
      <c r="I131" s="529"/>
    </row>
    <row r="132" spans="9:9" s="28" customFormat="1">
      <c r="I132" s="529"/>
    </row>
    <row r="133" spans="9:9" s="28" customFormat="1">
      <c r="I133" s="529"/>
    </row>
    <row r="134" spans="9:9" s="28" customFormat="1">
      <c r="I134" s="529"/>
    </row>
    <row r="135" spans="9:9" s="28" customFormat="1">
      <c r="I135" s="529"/>
    </row>
    <row r="136" spans="9:9" s="28" customFormat="1">
      <c r="I136" s="529"/>
    </row>
    <row r="137" spans="9:9" s="28" customFormat="1">
      <c r="I137" s="529"/>
    </row>
    <row r="138" spans="9:9" s="28" customFormat="1">
      <c r="I138" s="529"/>
    </row>
    <row r="139" spans="9:9" s="28" customFormat="1">
      <c r="I139" s="529"/>
    </row>
    <row r="140" spans="9:9" s="28" customFormat="1">
      <c r="I140" s="529"/>
    </row>
    <row r="141" spans="9:9" s="28" customFormat="1">
      <c r="I141" s="529"/>
    </row>
    <row r="142" spans="9:9" s="28" customFormat="1">
      <c r="I142" s="529"/>
    </row>
    <row r="143" spans="9:9" s="28" customFormat="1">
      <c r="I143" s="529"/>
    </row>
    <row r="144" spans="9:9" s="28" customFormat="1">
      <c r="I144" s="529"/>
    </row>
    <row r="145" spans="9:9" s="28" customFormat="1">
      <c r="I145" s="529"/>
    </row>
    <row r="146" spans="9:9" s="28" customFormat="1">
      <c r="I146" s="529"/>
    </row>
    <row r="147" spans="9:9" s="28" customFormat="1">
      <c r="I147" s="529"/>
    </row>
    <row r="148" spans="9:9" s="28" customFormat="1">
      <c r="I148" s="529"/>
    </row>
    <row r="149" spans="9:9" s="28" customFormat="1">
      <c r="I149" s="529"/>
    </row>
    <row r="150" spans="9:9" s="28" customFormat="1">
      <c r="I150" s="529"/>
    </row>
    <row r="151" spans="9:9" s="28" customFormat="1">
      <c r="I151" s="529"/>
    </row>
    <row r="152" spans="9:9" s="28" customFormat="1">
      <c r="I152" s="529"/>
    </row>
    <row r="153" spans="9:9" s="28" customFormat="1">
      <c r="I153" s="529"/>
    </row>
    <row r="154" spans="9:9" s="28" customFormat="1">
      <c r="I154" s="529"/>
    </row>
    <row r="155" spans="9:9" s="28" customFormat="1">
      <c r="I155" s="529"/>
    </row>
    <row r="156" spans="9:9" s="28" customFormat="1">
      <c r="I156" s="529"/>
    </row>
    <row r="157" spans="9:9" s="28" customFormat="1">
      <c r="I157" s="529"/>
    </row>
    <row r="158" spans="9:9" s="28" customFormat="1">
      <c r="I158" s="529"/>
    </row>
    <row r="159" spans="9:9" s="28" customFormat="1">
      <c r="I159" s="529"/>
    </row>
    <row r="160" spans="9:9" s="28" customFormat="1">
      <c r="I160" s="529"/>
    </row>
    <row r="161" spans="9:9" s="28" customFormat="1">
      <c r="I161" s="529"/>
    </row>
    <row r="162" spans="9:9" s="28" customFormat="1">
      <c r="I162" s="529"/>
    </row>
    <row r="163" spans="9:9" s="28" customFormat="1">
      <c r="I163" s="529"/>
    </row>
    <row r="164" spans="9:9" s="28" customFormat="1">
      <c r="I164" s="529"/>
    </row>
    <row r="165" spans="9:9" s="28" customFormat="1">
      <c r="I165" s="529"/>
    </row>
    <row r="166" spans="9:9" s="28" customFormat="1">
      <c r="I166" s="529"/>
    </row>
    <row r="167" spans="9:9" s="28" customFormat="1">
      <c r="I167" s="529"/>
    </row>
    <row r="168" spans="9:9" s="28" customFormat="1">
      <c r="I168" s="529"/>
    </row>
    <row r="169" spans="9:9" s="28" customFormat="1">
      <c r="I169" s="529"/>
    </row>
    <row r="170" spans="9:9" s="28" customFormat="1">
      <c r="I170" s="529"/>
    </row>
    <row r="171" spans="9:9" s="28" customFormat="1">
      <c r="I171" s="529"/>
    </row>
    <row r="172" spans="9:9" s="28" customFormat="1">
      <c r="I172" s="529"/>
    </row>
    <row r="173" spans="9:9" s="28" customFormat="1">
      <c r="I173" s="529"/>
    </row>
    <row r="174" spans="9:9" s="28" customFormat="1">
      <c r="I174" s="529"/>
    </row>
    <row r="175" spans="9:9" s="28" customFormat="1">
      <c r="I175" s="529"/>
    </row>
    <row r="176" spans="9:9" s="28" customFormat="1">
      <c r="I176" s="529"/>
    </row>
    <row r="177" spans="9:9" s="28" customFormat="1">
      <c r="I177" s="529"/>
    </row>
    <row r="178" spans="9:9" s="28" customFormat="1">
      <c r="I178" s="529"/>
    </row>
    <row r="179" spans="9:9" s="28" customFormat="1">
      <c r="I179" s="529"/>
    </row>
    <row r="180" spans="9:9" s="28" customFormat="1">
      <c r="I180" s="529"/>
    </row>
    <row r="181" spans="9:9" s="28" customFormat="1">
      <c r="I181" s="529"/>
    </row>
    <row r="182" spans="9:9" s="28" customFormat="1">
      <c r="I182" s="529"/>
    </row>
    <row r="183" spans="9:9" s="28" customFormat="1">
      <c r="I183" s="529"/>
    </row>
    <row r="184" spans="9:9" s="28" customFormat="1">
      <c r="I184" s="529"/>
    </row>
    <row r="185" spans="9:9" s="28" customFormat="1">
      <c r="I185" s="529"/>
    </row>
    <row r="186" spans="9:9" s="28" customFormat="1">
      <c r="I186" s="529"/>
    </row>
    <row r="187" spans="9:9" s="28" customFormat="1">
      <c r="I187" s="529"/>
    </row>
    <row r="188" spans="9:9" s="28" customFormat="1">
      <c r="I188" s="529"/>
    </row>
    <row r="189" spans="9:9" s="28" customFormat="1">
      <c r="I189" s="529"/>
    </row>
    <row r="190" spans="9:9" s="28" customFormat="1">
      <c r="I190" s="529"/>
    </row>
    <row r="191" spans="9:9" s="28" customFormat="1">
      <c r="I191" s="529"/>
    </row>
    <row r="192" spans="9:9" s="28" customFormat="1">
      <c r="I192" s="529"/>
    </row>
    <row r="193" spans="9:9" s="28" customFormat="1">
      <c r="I193" s="529"/>
    </row>
    <row r="194" spans="9:9" s="28" customFormat="1">
      <c r="I194" s="529"/>
    </row>
    <row r="195" spans="9:9" s="28" customFormat="1">
      <c r="I195" s="529"/>
    </row>
    <row r="196" spans="9:9" s="28" customFormat="1">
      <c r="I196" s="529"/>
    </row>
    <row r="197" spans="9:9" s="28" customFormat="1">
      <c r="I197" s="529"/>
    </row>
    <row r="198" spans="9:9" s="28" customFormat="1">
      <c r="I198" s="529"/>
    </row>
    <row r="199" spans="9:9" s="28" customFormat="1">
      <c r="I199" s="529"/>
    </row>
    <row r="200" spans="9:9" s="28" customFormat="1">
      <c r="I200" s="529"/>
    </row>
    <row r="201" spans="9:9" s="28" customFormat="1">
      <c r="I201" s="529"/>
    </row>
    <row r="202" spans="9:9" s="28" customFormat="1">
      <c r="I202" s="529"/>
    </row>
    <row r="203" spans="9:9" s="28" customFormat="1">
      <c r="I203" s="529"/>
    </row>
    <row r="204" spans="9:9" s="28" customFormat="1">
      <c r="I204" s="529"/>
    </row>
    <row r="205" spans="9:9" s="28" customFormat="1">
      <c r="I205" s="529"/>
    </row>
    <row r="206" spans="9:9" s="28" customFormat="1">
      <c r="I206" s="529"/>
    </row>
    <row r="207" spans="9:9" s="28" customFormat="1">
      <c r="I207" s="529"/>
    </row>
    <row r="208" spans="9:9" s="28" customFormat="1">
      <c r="I208" s="529"/>
    </row>
    <row r="209" spans="9:9" s="28" customFormat="1">
      <c r="I209" s="529"/>
    </row>
    <row r="210" spans="9:9" s="28" customFormat="1">
      <c r="I210" s="529"/>
    </row>
    <row r="211" spans="9:9" s="28" customFormat="1">
      <c r="I211" s="529"/>
    </row>
    <row r="212" spans="9:9" s="28" customFormat="1">
      <c r="I212" s="529"/>
    </row>
    <row r="213" spans="9:9" s="28" customFormat="1">
      <c r="I213" s="529"/>
    </row>
    <row r="214" spans="9:9" s="28" customFormat="1">
      <c r="I214" s="529"/>
    </row>
    <row r="215" spans="9:9" s="28" customFormat="1">
      <c r="I215" s="529"/>
    </row>
    <row r="216" spans="9:9" s="28" customFormat="1">
      <c r="I216" s="529"/>
    </row>
    <row r="217" spans="9:9" s="28" customFormat="1">
      <c r="I217" s="529"/>
    </row>
    <row r="218" spans="9:9" s="28" customFormat="1">
      <c r="I218" s="529"/>
    </row>
    <row r="219" spans="9:9" s="28" customFormat="1">
      <c r="I219" s="529"/>
    </row>
    <row r="220" spans="9:9" s="28" customFormat="1">
      <c r="I220" s="529"/>
    </row>
    <row r="221" spans="9:9" s="28" customFormat="1">
      <c r="I221" s="529"/>
    </row>
    <row r="222" spans="9:9" s="28" customFormat="1">
      <c r="I222" s="529"/>
    </row>
    <row r="223" spans="9:9" s="28" customFormat="1">
      <c r="I223" s="529"/>
    </row>
    <row r="224" spans="9:9" s="28" customFormat="1">
      <c r="I224" s="529"/>
    </row>
    <row r="225" spans="9:9" s="28" customFormat="1">
      <c r="I225" s="529"/>
    </row>
    <row r="226" spans="9:9" s="28" customFormat="1">
      <c r="I226" s="529"/>
    </row>
    <row r="227" spans="9:9" s="28" customFormat="1">
      <c r="I227" s="529"/>
    </row>
    <row r="228" spans="9:9" s="28" customFormat="1">
      <c r="I228" s="529"/>
    </row>
    <row r="229" spans="9:9" s="28" customFormat="1">
      <c r="I229" s="529"/>
    </row>
    <row r="230" spans="9:9" s="28" customFormat="1">
      <c r="I230" s="529"/>
    </row>
    <row r="231" spans="9:9" s="28" customFormat="1">
      <c r="I231" s="529"/>
    </row>
    <row r="232" spans="9:9" s="28" customFormat="1">
      <c r="I232" s="529"/>
    </row>
    <row r="233" spans="9:9" s="28" customFormat="1">
      <c r="I233" s="529"/>
    </row>
    <row r="234" spans="9:9" s="28" customFormat="1">
      <c r="I234" s="529"/>
    </row>
    <row r="235" spans="9:9" s="28" customFormat="1">
      <c r="I235" s="529"/>
    </row>
    <row r="236" spans="9:9" s="28" customFormat="1">
      <c r="I236" s="529"/>
    </row>
    <row r="237" spans="9:9" s="28" customFormat="1">
      <c r="I237" s="529"/>
    </row>
    <row r="238" spans="9:9" s="28" customFormat="1">
      <c r="I238" s="529"/>
    </row>
    <row r="239" spans="9:9" s="28" customFormat="1">
      <c r="I239" s="529"/>
    </row>
    <row r="240" spans="9:9" s="28" customFormat="1">
      <c r="I240" s="529"/>
    </row>
    <row r="241" spans="9:9" s="28" customFormat="1">
      <c r="I241" s="529"/>
    </row>
    <row r="242" spans="9:9" s="28" customFormat="1">
      <c r="I242" s="529"/>
    </row>
    <row r="243" spans="9:9" s="28" customFormat="1">
      <c r="I243" s="529"/>
    </row>
    <row r="244" spans="9:9" s="28" customFormat="1">
      <c r="I244" s="529"/>
    </row>
    <row r="245" spans="9:9" s="28" customFormat="1">
      <c r="I245" s="529"/>
    </row>
    <row r="246" spans="9:9" s="28" customFormat="1">
      <c r="I246" s="529"/>
    </row>
    <row r="247" spans="9:9" s="28" customFormat="1">
      <c r="I247" s="529"/>
    </row>
    <row r="248" spans="9:9" s="28" customFormat="1">
      <c r="I248" s="529"/>
    </row>
    <row r="249" spans="9:9" s="28" customFormat="1">
      <c r="I249" s="529"/>
    </row>
    <row r="250" spans="9:9" s="28" customFormat="1">
      <c r="I250" s="529"/>
    </row>
    <row r="251" spans="9:9" s="28" customFormat="1">
      <c r="I251" s="529"/>
    </row>
    <row r="252" spans="9:9" s="28" customFormat="1">
      <c r="I252" s="529"/>
    </row>
    <row r="253" spans="9:9" s="28" customFormat="1">
      <c r="I253" s="529"/>
    </row>
    <row r="254" spans="9:9" s="28" customFormat="1">
      <c r="I254" s="529"/>
    </row>
    <row r="255" spans="9:9" s="28" customFormat="1">
      <c r="I255" s="529"/>
    </row>
    <row r="256" spans="9:9" s="28" customFormat="1">
      <c r="I256" s="529"/>
    </row>
    <row r="257" spans="9:9" s="28" customFormat="1">
      <c r="I257" s="529"/>
    </row>
    <row r="258" spans="9:9" s="28" customFormat="1">
      <c r="I258" s="529"/>
    </row>
    <row r="259" spans="9:9" s="28" customFormat="1">
      <c r="I259" s="529"/>
    </row>
    <row r="260" spans="9:9" s="28" customFormat="1">
      <c r="I260" s="529"/>
    </row>
    <row r="261" spans="9:9" s="28" customFormat="1">
      <c r="I261" s="529"/>
    </row>
    <row r="262" spans="9:9" s="28" customFormat="1">
      <c r="I262" s="529"/>
    </row>
    <row r="263" spans="9:9" s="28" customFormat="1">
      <c r="I263" s="529"/>
    </row>
    <row r="264" spans="9:9" s="28" customFormat="1">
      <c r="I264" s="529"/>
    </row>
    <row r="265" spans="9:9" s="28" customFormat="1">
      <c r="I265" s="529"/>
    </row>
    <row r="266" spans="9:9" s="28" customFormat="1">
      <c r="I266" s="529"/>
    </row>
    <row r="267" spans="9:9" s="28" customFormat="1">
      <c r="I267" s="529"/>
    </row>
    <row r="268" spans="9:9" s="28" customFormat="1">
      <c r="I268" s="529"/>
    </row>
    <row r="269" spans="9:9" s="28" customFormat="1">
      <c r="I269" s="529"/>
    </row>
    <row r="270" spans="9:9" s="28" customFormat="1">
      <c r="I270" s="529"/>
    </row>
    <row r="271" spans="9:9" s="28" customFormat="1">
      <c r="I271" s="529"/>
    </row>
    <row r="272" spans="9:9" s="28" customFormat="1">
      <c r="I272" s="529"/>
    </row>
    <row r="273" spans="9:9" s="28" customFormat="1">
      <c r="I273" s="529"/>
    </row>
    <row r="274" spans="9:9" s="28" customFormat="1">
      <c r="I274" s="529"/>
    </row>
    <row r="275" spans="9:9" s="28" customFormat="1">
      <c r="I275" s="529"/>
    </row>
    <row r="276" spans="9:9" s="28" customFormat="1">
      <c r="I276" s="529"/>
    </row>
    <row r="277" spans="9:9" s="28" customFormat="1">
      <c r="I277" s="529"/>
    </row>
    <row r="278" spans="9:9" s="28" customFormat="1">
      <c r="I278" s="529"/>
    </row>
    <row r="279" spans="9:9" s="28" customFormat="1">
      <c r="I279" s="529"/>
    </row>
    <row r="280" spans="9:9" s="28" customFormat="1">
      <c r="I280" s="529"/>
    </row>
    <row r="281" spans="9:9" s="28" customFormat="1">
      <c r="I281" s="529"/>
    </row>
    <row r="282" spans="9:9" s="28" customFormat="1">
      <c r="I282" s="529"/>
    </row>
    <row r="283" spans="9:9" s="28" customFormat="1">
      <c r="I283" s="529"/>
    </row>
    <row r="284" spans="9:9" s="28" customFormat="1">
      <c r="I284" s="529"/>
    </row>
    <row r="285" spans="9:9" s="28" customFormat="1">
      <c r="I285" s="529"/>
    </row>
    <row r="286" spans="9:9" s="28" customFormat="1">
      <c r="I286" s="529"/>
    </row>
    <row r="287" spans="9:9" s="28" customFormat="1">
      <c r="I287" s="529"/>
    </row>
    <row r="288" spans="9:9" s="28" customFormat="1">
      <c r="I288" s="529"/>
    </row>
    <row r="289" spans="9:9" s="28" customFormat="1">
      <c r="I289" s="529"/>
    </row>
    <row r="290" spans="9:9" s="28" customFormat="1">
      <c r="I290" s="529"/>
    </row>
    <row r="291" spans="9:9" s="28" customFormat="1">
      <c r="I291" s="529"/>
    </row>
    <row r="292" spans="9:9" s="28" customFormat="1">
      <c r="I292" s="529"/>
    </row>
    <row r="293" spans="9:9" s="28" customFormat="1">
      <c r="I293" s="529"/>
    </row>
    <row r="294" spans="9:9" s="28" customFormat="1">
      <c r="I294" s="529"/>
    </row>
    <row r="295" spans="9:9" s="28" customFormat="1">
      <c r="I295" s="529"/>
    </row>
    <row r="296" spans="9:9" s="28" customFormat="1">
      <c r="I296" s="529"/>
    </row>
    <row r="297" spans="9:9" s="28" customFormat="1">
      <c r="I297" s="529"/>
    </row>
    <row r="298" spans="9:9" s="28" customFormat="1">
      <c r="I298" s="529"/>
    </row>
    <row r="299" spans="9:9" s="28" customFormat="1">
      <c r="I299" s="529"/>
    </row>
    <row r="300" spans="9:9" s="28" customFormat="1">
      <c r="I300" s="529"/>
    </row>
    <row r="301" spans="9:9" s="28" customFormat="1">
      <c r="I301" s="529"/>
    </row>
    <row r="302" spans="9:9" s="28" customFormat="1">
      <c r="I302" s="529"/>
    </row>
    <row r="303" spans="9:9" s="28" customFormat="1">
      <c r="I303" s="529"/>
    </row>
    <row r="304" spans="9:9" s="28" customFormat="1">
      <c r="I304" s="529"/>
    </row>
    <row r="305" spans="9:9" s="28" customFormat="1">
      <c r="I305" s="529"/>
    </row>
    <row r="306" spans="9:9" s="28" customFormat="1">
      <c r="I306" s="529"/>
    </row>
    <row r="307" spans="9:9" s="28" customFormat="1">
      <c r="I307" s="529"/>
    </row>
    <row r="308" spans="9:9" s="28" customFormat="1">
      <c r="I308" s="529"/>
    </row>
    <row r="309" spans="9:9" s="28" customFormat="1">
      <c r="I309" s="529"/>
    </row>
    <row r="310" spans="9:9" s="28" customFormat="1">
      <c r="I310" s="529"/>
    </row>
    <row r="311" spans="9:9" s="28" customFormat="1">
      <c r="I311" s="529"/>
    </row>
    <row r="312" spans="9:9" s="28" customFormat="1">
      <c r="I312" s="529"/>
    </row>
    <row r="313" spans="9:9" s="28" customFormat="1">
      <c r="I313" s="529"/>
    </row>
    <row r="314" spans="9:9" s="28" customFormat="1">
      <c r="I314" s="529"/>
    </row>
    <row r="315" spans="9:9" s="28" customFormat="1">
      <c r="I315" s="529"/>
    </row>
    <row r="316" spans="9:9" s="28" customFormat="1">
      <c r="I316" s="529"/>
    </row>
    <row r="317" spans="9:9" s="28" customFormat="1">
      <c r="I317" s="529"/>
    </row>
    <row r="318" spans="9:9" s="28" customFormat="1">
      <c r="I318" s="529"/>
    </row>
    <row r="319" spans="9:9" s="28" customFormat="1">
      <c r="I319" s="529"/>
    </row>
    <row r="320" spans="9:9" s="28" customFormat="1">
      <c r="I320" s="529"/>
    </row>
    <row r="321" spans="9:9" s="28" customFormat="1">
      <c r="I321" s="529"/>
    </row>
    <row r="322" spans="9:9" s="28" customFormat="1">
      <c r="I322" s="529"/>
    </row>
    <row r="323" spans="9:9" s="28" customFormat="1">
      <c r="I323" s="529"/>
    </row>
    <row r="324" spans="9:9" s="28" customFormat="1">
      <c r="I324" s="529"/>
    </row>
    <row r="325" spans="9:9" s="28" customFormat="1">
      <c r="I325" s="529"/>
    </row>
    <row r="326" spans="9:9" s="28" customFormat="1">
      <c r="I326" s="529"/>
    </row>
    <row r="327" spans="9:9" s="28" customFormat="1">
      <c r="I327" s="529"/>
    </row>
    <row r="328" spans="9:9" s="28" customFormat="1">
      <c r="I328" s="529"/>
    </row>
    <row r="329" spans="9:9" s="28" customFormat="1">
      <c r="I329" s="529"/>
    </row>
    <row r="330" spans="9:9" s="28" customFormat="1">
      <c r="I330" s="529"/>
    </row>
    <row r="331" spans="9:9" s="28" customFormat="1">
      <c r="I331" s="529"/>
    </row>
    <row r="332" spans="9:9" s="28" customFormat="1">
      <c r="I332" s="529"/>
    </row>
    <row r="333" spans="9:9" s="28" customFormat="1">
      <c r="I333" s="529"/>
    </row>
    <row r="334" spans="9:9" s="28" customFormat="1">
      <c r="I334" s="529"/>
    </row>
    <row r="335" spans="9:9" s="28" customFormat="1">
      <c r="I335" s="529"/>
    </row>
    <row r="336" spans="9:9" s="28" customFormat="1">
      <c r="I336" s="529"/>
    </row>
    <row r="337" spans="9:9" s="28" customFormat="1">
      <c r="I337" s="529"/>
    </row>
    <row r="338" spans="9:9" s="28" customFormat="1">
      <c r="I338" s="529"/>
    </row>
    <row r="339" spans="9:9" s="28" customFormat="1">
      <c r="I339" s="529"/>
    </row>
    <row r="340" spans="9:9" s="28" customFormat="1">
      <c r="I340" s="529"/>
    </row>
    <row r="341" spans="9:9" s="28" customFormat="1">
      <c r="I341" s="529"/>
    </row>
    <row r="342" spans="9:9" s="28" customFormat="1">
      <c r="I342" s="529"/>
    </row>
    <row r="343" spans="9:9" s="28" customFormat="1">
      <c r="I343" s="529"/>
    </row>
    <row r="344" spans="9:9" s="28" customFormat="1">
      <c r="I344" s="529"/>
    </row>
    <row r="345" spans="9:9" s="28" customFormat="1">
      <c r="I345" s="529"/>
    </row>
    <row r="346" spans="9:9" s="28" customFormat="1">
      <c r="I346" s="529"/>
    </row>
    <row r="347" spans="9:9" s="28" customFormat="1">
      <c r="I347" s="529"/>
    </row>
    <row r="348" spans="9:9" s="28" customFormat="1">
      <c r="I348" s="529"/>
    </row>
    <row r="349" spans="9:9" s="28" customFormat="1">
      <c r="I349" s="529"/>
    </row>
    <row r="350" spans="9:9" s="28" customFormat="1">
      <c r="I350" s="529"/>
    </row>
    <row r="351" spans="9:9" s="28" customFormat="1">
      <c r="I351" s="529"/>
    </row>
    <row r="352" spans="9:9" s="28" customFormat="1">
      <c r="I352" s="529"/>
    </row>
    <row r="353" spans="9:9" s="28" customFormat="1">
      <c r="I353" s="529"/>
    </row>
    <row r="354" spans="9:9" s="28" customFormat="1">
      <c r="I354" s="529"/>
    </row>
    <row r="355" spans="9:9" s="28" customFormat="1">
      <c r="I355" s="529"/>
    </row>
    <row r="356" spans="9:9" s="28" customFormat="1">
      <c r="I356" s="529"/>
    </row>
    <row r="357" spans="9:9" s="28" customFormat="1">
      <c r="I357" s="529"/>
    </row>
    <row r="358" spans="9:9" s="28" customFormat="1">
      <c r="I358" s="529"/>
    </row>
    <row r="359" spans="9:9" s="28" customFormat="1">
      <c r="I359" s="529"/>
    </row>
    <row r="360" spans="9:9" s="28" customFormat="1">
      <c r="I360" s="529"/>
    </row>
    <row r="361" spans="9:9" s="28" customFormat="1">
      <c r="I361" s="529"/>
    </row>
    <row r="362" spans="9:9" s="28" customFormat="1">
      <c r="I362" s="529"/>
    </row>
    <row r="363" spans="9:9" s="28" customFormat="1">
      <c r="I363" s="529"/>
    </row>
    <row r="364" spans="9:9" s="28" customFormat="1">
      <c r="I364" s="529"/>
    </row>
    <row r="365" spans="9:9" s="28" customFormat="1">
      <c r="I365" s="529"/>
    </row>
    <row r="366" spans="9:9" s="28" customFormat="1">
      <c r="I366" s="529"/>
    </row>
    <row r="367" spans="9:9" s="28" customFormat="1">
      <c r="I367" s="529"/>
    </row>
    <row r="368" spans="9:9" s="28" customFormat="1">
      <c r="I368" s="529"/>
    </row>
    <row r="369" spans="9:9" s="28" customFormat="1">
      <c r="I369" s="529"/>
    </row>
    <row r="370" spans="9:9" s="28" customFormat="1">
      <c r="I370" s="529"/>
    </row>
    <row r="371" spans="9:9" s="28" customFormat="1">
      <c r="I371" s="529"/>
    </row>
    <row r="372" spans="9:9" s="28" customFormat="1">
      <c r="I372" s="529"/>
    </row>
    <row r="373" spans="9:9" s="28" customFormat="1">
      <c r="I373" s="529"/>
    </row>
    <row r="374" spans="9:9" s="28" customFormat="1">
      <c r="I374" s="529"/>
    </row>
    <row r="375" spans="9:9" s="28" customFormat="1">
      <c r="I375" s="529"/>
    </row>
    <row r="376" spans="9:9" s="28" customFormat="1">
      <c r="I376" s="529"/>
    </row>
    <row r="377" spans="9:9" s="28" customFormat="1">
      <c r="I377" s="529"/>
    </row>
    <row r="378" spans="9:9" s="28" customFormat="1">
      <c r="I378" s="529"/>
    </row>
    <row r="379" spans="9:9" s="28" customFormat="1">
      <c r="I379" s="529"/>
    </row>
    <row r="380" spans="9:9" s="28" customFormat="1">
      <c r="I380" s="529"/>
    </row>
    <row r="381" spans="9:9" s="28" customFormat="1">
      <c r="I381" s="529"/>
    </row>
    <row r="382" spans="9:9" s="28" customFormat="1">
      <c r="I382" s="529"/>
    </row>
    <row r="383" spans="9:9" s="28" customFormat="1">
      <c r="I383" s="529"/>
    </row>
    <row r="384" spans="9:9" s="28" customFormat="1">
      <c r="I384" s="529"/>
    </row>
    <row r="385" spans="9:9" s="28" customFormat="1">
      <c r="I385" s="529"/>
    </row>
    <row r="386" spans="9:9" s="28" customFormat="1">
      <c r="I386" s="529"/>
    </row>
    <row r="387" spans="9:9" s="28" customFormat="1">
      <c r="I387" s="529"/>
    </row>
    <row r="388" spans="9:9" s="28" customFormat="1">
      <c r="I388" s="529"/>
    </row>
    <row r="389" spans="9:9" s="28" customFormat="1">
      <c r="I389" s="529"/>
    </row>
    <row r="390" spans="9:9" s="28" customFormat="1">
      <c r="I390" s="529"/>
    </row>
    <row r="391" spans="9:9" s="28" customFormat="1">
      <c r="I391" s="529"/>
    </row>
    <row r="392" spans="9:9" s="28" customFormat="1">
      <c r="I392" s="529"/>
    </row>
    <row r="393" spans="9:9" s="28" customFormat="1">
      <c r="I393" s="529"/>
    </row>
    <row r="394" spans="9:9" s="28" customFormat="1">
      <c r="I394" s="529"/>
    </row>
    <row r="395" spans="9:9" s="28" customFormat="1">
      <c r="I395" s="529"/>
    </row>
    <row r="396" spans="9:9" s="28" customFormat="1">
      <c r="I396" s="529"/>
    </row>
    <row r="397" spans="9:9" s="28" customFormat="1">
      <c r="I397" s="529"/>
    </row>
    <row r="398" spans="9:9" s="28" customFormat="1">
      <c r="I398" s="529"/>
    </row>
    <row r="399" spans="9:9" s="28" customFormat="1">
      <c r="I399" s="529"/>
    </row>
    <row r="400" spans="9:9" s="28" customFormat="1">
      <c r="I400" s="529"/>
    </row>
    <row r="401" spans="9:9" s="28" customFormat="1">
      <c r="I401" s="529"/>
    </row>
    <row r="402" spans="9:9" s="28" customFormat="1">
      <c r="I402" s="529"/>
    </row>
    <row r="403" spans="9:9" s="28" customFormat="1">
      <c r="I403" s="529"/>
    </row>
    <row r="404" spans="9:9" s="28" customFormat="1">
      <c r="I404" s="529"/>
    </row>
    <row r="405" spans="9:9" s="28" customFormat="1">
      <c r="I405" s="529"/>
    </row>
    <row r="406" spans="9:9" s="28" customFormat="1">
      <c r="I406" s="529"/>
    </row>
    <row r="407" spans="9:9" s="28" customFormat="1">
      <c r="I407" s="529"/>
    </row>
    <row r="408" spans="9:9" s="28" customFormat="1">
      <c r="I408" s="529"/>
    </row>
    <row r="409" spans="9:9" s="28" customFormat="1">
      <c r="I409" s="529"/>
    </row>
    <row r="410" spans="9:9" s="28" customFormat="1">
      <c r="I410" s="529"/>
    </row>
    <row r="411" spans="9:9" s="28" customFormat="1">
      <c r="I411" s="529"/>
    </row>
    <row r="412" spans="9:9" s="28" customFormat="1">
      <c r="I412" s="529"/>
    </row>
    <row r="413" spans="9:9" s="28" customFormat="1">
      <c r="I413" s="529"/>
    </row>
    <row r="414" spans="9:9" s="28" customFormat="1">
      <c r="I414" s="529"/>
    </row>
    <row r="415" spans="9:9" s="28" customFormat="1">
      <c r="I415" s="529"/>
    </row>
    <row r="416" spans="9:9" s="28" customFormat="1">
      <c r="I416" s="529"/>
    </row>
    <row r="417" spans="9:9" s="28" customFormat="1">
      <c r="I417" s="529"/>
    </row>
    <row r="418" spans="9:9" s="28" customFormat="1">
      <c r="I418" s="529"/>
    </row>
    <row r="419" spans="9:9" s="28" customFormat="1">
      <c r="I419" s="529"/>
    </row>
    <row r="420" spans="9:9" s="28" customFormat="1">
      <c r="I420" s="529"/>
    </row>
    <row r="421" spans="9:9" s="28" customFormat="1">
      <c r="I421" s="529"/>
    </row>
    <row r="422" spans="9:9" s="28" customFormat="1">
      <c r="I422" s="529"/>
    </row>
    <row r="423" spans="9:9" s="28" customFormat="1">
      <c r="I423" s="529"/>
    </row>
    <row r="424" spans="9:9" s="28" customFormat="1">
      <c r="I424" s="529"/>
    </row>
    <row r="425" spans="9:9" s="28" customFormat="1">
      <c r="I425" s="529"/>
    </row>
    <row r="426" spans="9:9" s="28" customFormat="1">
      <c r="I426" s="529"/>
    </row>
    <row r="427" spans="9:9" s="28" customFormat="1">
      <c r="I427" s="529"/>
    </row>
    <row r="428" spans="9:9" s="28" customFormat="1">
      <c r="I428" s="529"/>
    </row>
    <row r="429" spans="9:9" s="28" customFormat="1">
      <c r="I429" s="529"/>
    </row>
    <row r="430" spans="9:9" s="28" customFormat="1">
      <c r="I430" s="529"/>
    </row>
    <row r="431" spans="9:9" s="28" customFormat="1">
      <c r="I431" s="529"/>
    </row>
    <row r="432" spans="9:9" s="28" customFormat="1">
      <c r="I432" s="529"/>
    </row>
    <row r="433" spans="9:9" s="28" customFormat="1">
      <c r="I433" s="529"/>
    </row>
    <row r="434" spans="9:9" s="28" customFormat="1">
      <c r="I434" s="529"/>
    </row>
    <row r="435" spans="9:9" s="28" customFormat="1">
      <c r="I435" s="529"/>
    </row>
    <row r="436" spans="9:9" s="28" customFormat="1">
      <c r="I436" s="529"/>
    </row>
    <row r="437" spans="9:9" s="28" customFormat="1">
      <c r="I437" s="529"/>
    </row>
    <row r="438" spans="9:9" s="28" customFormat="1">
      <c r="I438" s="529"/>
    </row>
    <row r="439" spans="9:9" s="28" customFormat="1">
      <c r="I439" s="529"/>
    </row>
    <row r="440" spans="9:9" s="28" customFormat="1">
      <c r="I440" s="529"/>
    </row>
    <row r="441" spans="9:9" s="28" customFormat="1">
      <c r="I441" s="529"/>
    </row>
    <row r="442" spans="9:9" s="28" customFormat="1">
      <c r="I442" s="529"/>
    </row>
    <row r="443" spans="9:9" s="28" customFormat="1">
      <c r="I443" s="529"/>
    </row>
    <row r="444" spans="9:9" s="28" customFormat="1">
      <c r="I444" s="529"/>
    </row>
    <row r="445" spans="9:9" s="28" customFormat="1">
      <c r="I445" s="529"/>
    </row>
    <row r="446" spans="9:9" s="28" customFormat="1">
      <c r="I446" s="529"/>
    </row>
    <row r="447" spans="9:9" s="28" customFormat="1">
      <c r="I447" s="529"/>
    </row>
    <row r="448" spans="9:9" s="28" customFormat="1">
      <c r="I448" s="529"/>
    </row>
    <row r="449" spans="9:9" s="28" customFormat="1">
      <c r="I449" s="529"/>
    </row>
    <row r="450" spans="9:9" s="28" customFormat="1">
      <c r="I450" s="529"/>
    </row>
    <row r="451" spans="9:9" s="28" customFormat="1">
      <c r="I451" s="529"/>
    </row>
    <row r="452" spans="9:9" s="28" customFormat="1">
      <c r="I452" s="529"/>
    </row>
    <row r="453" spans="9:9" s="28" customFormat="1">
      <c r="I453" s="529"/>
    </row>
    <row r="454" spans="9:9" s="28" customFormat="1">
      <c r="I454" s="529"/>
    </row>
    <row r="455" spans="9:9" s="28" customFormat="1">
      <c r="I455" s="529"/>
    </row>
    <row r="456" spans="9:9" s="28" customFormat="1">
      <c r="I456" s="529"/>
    </row>
    <row r="457" spans="9:9" s="28" customFormat="1">
      <c r="I457" s="529"/>
    </row>
    <row r="458" spans="9:9" s="28" customFormat="1">
      <c r="I458" s="529"/>
    </row>
    <row r="459" spans="9:9" s="28" customFormat="1">
      <c r="I459" s="529"/>
    </row>
    <row r="460" spans="9:9" s="28" customFormat="1">
      <c r="I460" s="529"/>
    </row>
    <row r="461" spans="9:9" s="28" customFormat="1">
      <c r="I461" s="529"/>
    </row>
  </sheetData>
  <sheetProtection algorithmName="SHA-512" hashValue="Rq7HW0MHTiIzFxgmFJiDrYIqdVp8LtHFlU1zyXEAjNMOfNmRLPpj8FzlkQXrctq7QKaAtouQJKvU+DL+CW0/MA==" saltValue="uW3voquX2lBNnI52rEGzFA==" spinCount="100000" sheet="1" objects="1" scenarios="1"/>
  <mergeCells count="8">
    <mergeCell ref="F2:G2"/>
    <mergeCell ref="J2:K2"/>
    <mergeCell ref="J3:J27"/>
    <mergeCell ref="D33:D36"/>
    <mergeCell ref="F3:G3"/>
    <mergeCell ref="F4:G4"/>
    <mergeCell ref="F11:G11"/>
    <mergeCell ref="F17:G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1D5A2-156C-4CD0-B39D-ECF2F1C4FCB2}">
  <sheetPr codeName="Sheet15">
    <tabColor theme="9"/>
  </sheetPr>
  <dimension ref="A1:BT447"/>
  <sheetViews>
    <sheetView topLeftCell="A103" zoomScale="70" zoomScaleNormal="70" workbookViewId="0">
      <selection activeCell="A130" sqref="A130:XFD130"/>
    </sheetView>
  </sheetViews>
  <sheetFormatPr defaultColWidth="48.453125" defaultRowHeight="25.5" customHeight="1"/>
  <cols>
    <col min="1" max="1" width="13.26953125" style="290" customWidth="1"/>
    <col min="2" max="2" width="49.26953125" style="290" customWidth="1"/>
    <col min="3" max="3" width="52.54296875" style="290" customWidth="1"/>
    <col min="4" max="4" width="144.54296875" style="253" customWidth="1"/>
    <col min="5" max="5" width="11.453125" style="290" customWidth="1"/>
    <col min="6" max="6" width="105.7265625" style="290" customWidth="1"/>
    <col min="7" max="7" width="48.453125" style="253"/>
    <col min="8" max="8" width="46.26953125" style="253" customWidth="1"/>
    <col min="9" max="10" width="48.453125" style="253"/>
    <col min="11" max="11" width="135.81640625" style="253" customWidth="1"/>
    <col min="12" max="12" width="15.1796875" style="253" customWidth="1"/>
    <col min="13" max="13" width="48.453125" style="266"/>
    <col min="14" max="14" width="61.7265625" style="253" customWidth="1"/>
    <col min="15" max="15" width="22.1796875" style="253" customWidth="1"/>
    <col min="16" max="16" width="14.26953125" style="253" customWidth="1"/>
    <col min="17" max="18" width="48.453125" style="253"/>
    <col min="19" max="19" width="9" style="253" customWidth="1"/>
    <col min="20" max="21" width="48.453125" style="253"/>
    <col min="22" max="22" width="11.81640625" style="253" customWidth="1"/>
    <col min="23" max="16384" width="48.453125" style="253"/>
  </cols>
  <sheetData>
    <row r="1" spans="1:48" ht="25.5" customHeight="1">
      <c r="A1" s="285" t="s">
        <v>991</v>
      </c>
      <c r="B1" s="285" t="s">
        <v>992</v>
      </c>
      <c r="C1" s="285" t="s">
        <v>993</v>
      </c>
      <c r="D1" s="285" t="s">
        <v>994</v>
      </c>
      <c r="E1" s="285" t="s">
        <v>995</v>
      </c>
      <c r="F1" s="285" t="s">
        <v>996</v>
      </c>
      <c r="G1" s="285" t="s">
        <v>997</v>
      </c>
      <c r="H1" s="285" t="s">
        <v>998</v>
      </c>
      <c r="I1" s="285" t="s">
        <v>999</v>
      </c>
      <c r="J1" s="285" t="s">
        <v>1000</v>
      </c>
      <c r="K1" s="285"/>
      <c r="L1" s="285" t="s">
        <v>1001</v>
      </c>
      <c r="M1" s="286" t="s">
        <v>1000</v>
      </c>
      <c r="N1" s="285" t="s">
        <v>1002</v>
      </c>
      <c r="P1" s="722" t="s">
        <v>1003</v>
      </c>
      <c r="Q1" s="723"/>
      <c r="R1" s="723"/>
      <c r="S1" s="723"/>
      <c r="T1" s="723"/>
      <c r="U1" s="723"/>
      <c r="V1" s="724"/>
      <c r="W1" s="287"/>
      <c r="X1" s="287"/>
      <c r="Y1" s="287"/>
      <c r="Z1" s="287"/>
      <c r="AA1" s="287"/>
      <c r="AB1" s="287"/>
      <c r="AC1" s="287"/>
      <c r="AD1" s="287"/>
      <c r="AE1" s="287"/>
      <c r="AF1" s="287"/>
      <c r="AG1" s="287"/>
      <c r="AH1" s="287"/>
      <c r="AI1" s="287"/>
      <c r="AJ1" s="287"/>
      <c r="AK1" s="287"/>
      <c r="AL1" s="287"/>
      <c r="AM1" s="287"/>
      <c r="AN1" s="287"/>
      <c r="AO1" s="287"/>
      <c r="AP1" s="287"/>
      <c r="AQ1" s="287"/>
      <c r="AR1" s="287"/>
      <c r="AS1" s="287"/>
    </row>
    <row r="2" spans="1:48" ht="25.5" customHeight="1">
      <c r="A2" s="289" t="s">
        <v>1004</v>
      </c>
      <c r="B2" s="290" t="s">
        <v>242</v>
      </c>
      <c r="C2" s="288" t="s">
        <v>1005</v>
      </c>
      <c r="D2" s="290" t="s">
        <v>1006</v>
      </c>
      <c r="E2" s="290" t="s">
        <v>1007</v>
      </c>
      <c r="F2" s="288" t="s">
        <v>242</v>
      </c>
      <c r="G2" s="288" t="s">
        <v>178</v>
      </c>
      <c r="H2" s="290" t="s">
        <v>1008</v>
      </c>
      <c r="I2" s="290" t="s">
        <v>1009</v>
      </c>
      <c r="J2" s="290" t="str" cm="1">
        <f t="array" ref="J2">_xlfn.TEXTJOIN(" | ",,
  IF(I2="",
     _xlfn.TEXTSPLIT(H2,";"),
     _xlfn.TEXTSPLIT(H2,";") &amp; ":" &amp; _xlfn.TEXTSPLIT(I2,";")
  )
)</f>
        <v>RISK19:C59,C65,C25</v>
      </c>
      <c r="K2" s="290" t="s">
        <v>240</v>
      </c>
      <c r="L2" s="253" t="b" cm="1">
        <f t="array" ref="L2">_xlfn.LET(
  _xlpm.hay, TRIM(Triggers!$N$1:$BF$1),
  _xlpm.keysRaw, IFERROR(TRIM(_xlfn.TEXTSPLIT(B2,",")),""),
  _xlpm.tagsRaw, IFERROR(TRIM(_xlfn.TEXTSPLIT(F2,",")),""),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 s="266" t="str">
        <f>_xlfn.XLOOKUP(C2, FA!D:D, FA!E:E, "")</f>
        <v>FA:HSE</v>
      </c>
      <c r="N2" s="290" t="s">
        <v>1010</v>
      </c>
      <c r="O2" s="253" t="str" cm="1">
        <f t="array" ref="O2:AA2">_xlfn.LET(
  _xlpm.groups, _xlfn.TEXTSPLIT(J2,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 s="253" t="str">
        <v>RISK19</v>
      </c>
      <c r="Q2" s="253" t="str">
        <v>AI system behavior contradicts intended or expected use</v>
      </c>
      <c r="R2" s="253"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2" s="253" t="str">
        <v>C59</v>
      </c>
      <c r="T2"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2" s="253" t="str">
        <v>C65</v>
      </c>
      <c r="W2" s="253" t="str">
        <v>Alignment Testing
To reduce the risk of AI systems behaving in ways that contradict their intended purpose. Misalignment between the system’s learned behavior and real-world expectations can lead to harmful, biased, or ineffective outcomes.</v>
      </c>
      <c r="X2" s="253" t="str">
        <v>.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v>
      </c>
      <c r="Y2" s="253" t="str">
        <v>C25</v>
      </c>
      <c r="Z2" s="253" t="str">
        <v>Risk Governance
To maintain a clear understanding of the residual risks that AI systems pose, allowing for informed decisions and ongoing improvement. A well-maintained AI risk register enables prioritization, accountability, and regulatory compliance.</v>
      </c>
      <c r="AA2"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3" spans="1:48" ht="25.5" customHeight="1">
      <c r="A3" s="289" t="s">
        <v>1011</v>
      </c>
      <c r="B3" s="290" t="s">
        <v>242</v>
      </c>
      <c r="C3" s="288" t="s">
        <v>1012</v>
      </c>
      <c r="D3" s="290" t="s">
        <v>1013</v>
      </c>
      <c r="E3" s="290" t="s">
        <v>1007</v>
      </c>
      <c r="F3" s="288" t="s">
        <v>242</v>
      </c>
      <c r="G3" s="288" t="s">
        <v>1014</v>
      </c>
      <c r="H3" s="290" t="s">
        <v>1015</v>
      </c>
      <c r="I3" s="290" t="s">
        <v>1016</v>
      </c>
      <c r="J3" s="290" t="str" cm="1">
        <f t="array" ref="J3">_xlfn.TEXTJOIN(" | ",,
  IF(I3="",
     _xlfn.TEXTSPLIT(H3,";"),
     _xlfn.TEXTSPLIT(H3,";") &amp; ":" &amp; _xlfn.TEXTSPLIT(I3,";")
  )
)</f>
        <v>RISK43:C47,C49,C25</v>
      </c>
      <c r="K3" s="290" t="s">
        <v>240</v>
      </c>
      <c r="L3" s="253" t="b" cm="1">
        <f t="array" ref="L3">_xlfn.LET(
  _xlpm.hay, TRIM(Triggers!$N$1:$BF$1),
  _xlpm.keysRaw, IFERROR(TRIM(_xlfn.TEXTSPLIT(B3,",")),""),
  _xlpm.tagsRaw, IFERROR(TRIM(_xlfn.TEXTSPLIT(F3,",")),""),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 s="266" t="str">
        <f>_xlfn.XLOOKUP(C3, FA!D:D, FA!E:E, "")</f>
        <v>FA:HOVERSIGHT</v>
      </c>
      <c r="N3" s="290" t="s">
        <v>1017</v>
      </c>
      <c r="O3" s="253" t="str" cm="1">
        <f t="array" ref="O3:AA3">_xlfn.LET(
  _xlpm.groups, _xlfn.TEXTSPLIT(J3,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 s="253" t="str">
        <v>RISK43</v>
      </c>
      <c r="Q3" s="253" t="str">
        <v>Regulatory Non-Compliance Due to Inadequate Fairness, Privacy, and Security Controls</v>
      </c>
      <c r="R3"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3" s="253" t="str">
        <v>C47</v>
      </c>
      <c r="T3" s="253" t="str">
        <v xml:space="preserve">Sensitive Use Governance
To ensure responsible and compliant use of AI in sensitive or regulated domains (e.g., health, finance, critical infrastructure) by providing extra oversight, reducing risk, and meeting regulatory requirements.
</v>
      </c>
      <c r="U3" s="253" t="str">
        <v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v>
      </c>
      <c r="V3" s="253" t="str">
        <v>C49</v>
      </c>
      <c r="W3" s="253" t="str">
        <v xml:space="preserve">Regulatory Alignment
To ensure AI systems comply with global and industry-specific laws, making them ready for audits and regulatory checks, reducing legal and operational risk.
</v>
      </c>
      <c r="X3"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c r="Y3" s="253" t="str">
        <v>C25</v>
      </c>
      <c r="Z3" s="253" t="str">
        <v>Risk Governance
To maintain a clear understanding of the residual risks that AI systems pose, allowing for informed decisions and ongoing improvement. A well-maintained AI risk register enables prioritization, accountability, and regulatory compliance.</v>
      </c>
      <c r="AA3"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4" spans="1:48" ht="25.5" customHeight="1">
      <c r="A4" s="289" t="s">
        <v>1018</v>
      </c>
      <c r="B4" s="290" t="s">
        <v>242</v>
      </c>
      <c r="C4" s="288" t="s">
        <v>1019</v>
      </c>
      <c r="D4" s="290" t="s">
        <v>1020</v>
      </c>
      <c r="E4" s="290" t="s">
        <v>1007</v>
      </c>
      <c r="F4" s="288" t="s">
        <v>242</v>
      </c>
      <c r="G4" s="288" t="s">
        <v>1021</v>
      </c>
      <c r="H4" s="290" t="s">
        <v>1022</v>
      </c>
      <c r="I4" s="290" t="s">
        <v>1023</v>
      </c>
      <c r="J4" s="290" t="str" cm="1">
        <f t="array" ref="J4">_xlfn.TEXTJOIN(" | ",,
  IF(I4="",
     _xlfn.TEXTSPLIT(H4,";"),
     _xlfn.TEXTSPLIT(H4,";") &amp; ":" &amp; _xlfn.TEXTSPLIT(I4,";")
  )
)</f>
        <v xml:space="preserve">RISK33:C24,C45,C47 </v>
      </c>
      <c r="K4" s="290" t="s">
        <v>240</v>
      </c>
      <c r="L4" s="253" t="b" cm="1">
        <f t="array" ref="L4">_xlfn.LET(
  _xlpm.hay, TRIM(Triggers!$N$1:$BF$1),
  _xlpm.keysRaw, IFERROR(TRIM(_xlfn.TEXTSPLIT(B4,",")),""),
  _xlpm.tagsRaw, IFERROR(TRIM(_xlfn.TEXTSPLIT(F4,",")),""),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 s="266" t="str">
        <f>_xlfn.XLOOKUP(C4, FA!D:D, FA!E:E, "")</f>
        <v>FA:RELIABILITY</v>
      </c>
      <c r="N4" s="290" t="s">
        <v>1024</v>
      </c>
      <c r="O4" s="253" t="str" cm="1">
        <f t="array" ref="O4:AA4">_xlfn.LET(
  _xlpm.groups, _xlfn.TEXTSPLIT(J4,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 s="253" t="str">
        <v>RISK33</v>
      </c>
      <c r="Q4" s="253" t="str">
        <v>Self-Evolving Behavioral Risk of the agentic system leads to misalignment with original purpose and uncontrolled behavious</v>
      </c>
      <c r="R4" s="253" t="str">
        <v>An agentic system continuously adapts based on environmental feedback, potentially drifting toward behaviors that deviate from its original purpose or escaping designed boundaries and oversight.</v>
      </c>
      <c r="S4" s="253" t="str">
        <v>C24</v>
      </c>
      <c r="T4" s="253" t="str">
        <v>Product Governance
To ensure all AI models and products adhere to required privacy and security standards before deployment. Systematic governance reduces the risk of non-compliance, reputational harm, and security failures in production.</v>
      </c>
      <c r="U4"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4" s="253" t="str">
        <v>C45</v>
      </c>
      <c r="W4" s="253" t="str">
        <v xml:space="preserve">Set boundaries for automation
To prevent unintended harm or errors by ensuring that high-risk actions (such as launching production code) require human review and approval. This reduces operational risks and builds accountability.
</v>
      </c>
      <c r="X4"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4" s="253" t="str">
        <v>C47</v>
      </c>
      <c r="Z4" s="253" t="str">
        <v xml:space="preserve">Sensitive Use Governance
To ensure responsible and compliant use of AI in sensitive or regulated domains (e.g., health, finance, critical infrastructure) by providing extra oversight, reducing risk, and meeting regulatory requirements.
</v>
      </c>
      <c r="AA4" s="253" t="str">
        <v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v>
      </c>
    </row>
    <row r="5" spans="1:48" ht="25.5" customHeight="1">
      <c r="A5" s="289" t="s">
        <v>1025</v>
      </c>
      <c r="B5" s="290" t="s">
        <v>247</v>
      </c>
      <c r="C5" s="288" t="s">
        <v>1026</v>
      </c>
      <c r="D5" s="290" t="s">
        <v>1027</v>
      </c>
      <c r="E5" s="290" t="s">
        <v>1007</v>
      </c>
      <c r="F5" s="288" t="s">
        <v>247</v>
      </c>
      <c r="G5" s="288" t="s">
        <v>1028</v>
      </c>
      <c r="H5" s="290" t="s">
        <v>1029</v>
      </c>
      <c r="I5" s="290" t="s">
        <v>1030</v>
      </c>
      <c r="J5" s="290" t="str" cm="1">
        <f t="array" ref="J5">_xlfn.TEXTJOIN(" | ",,
  IF(I5="",
     _xlfn.TEXTSPLIT(H5,";"),
     _xlfn.TEXTSPLIT(H5,";") &amp; ":" &amp; _xlfn.TEXTSPLIT(I5,";")
  )
)</f>
        <v>RISK23:C63</v>
      </c>
      <c r="K5" s="290" t="s">
        <v>245</v>
      </c>
      <c r="L5" s="253" t="b" cm="1">
        <f t="array" ref="L5">_xlfn.LET(
  _xlpm.hay, TRIM(Triggers!$N$1:$BF$1),
  _xlpm.keysRaw, IFERROR(TRIM(_xlfn.TEXTSPLIT(B5,",")),""),
  _xlpm.tagsRaw, IFERROR(TRIM(_xlfn.TEXTSPLIT(F5,",")),""),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 s="266" t="str">
        <f>_xlfn.XLOOKUP(C5, FA!D:D, FA!E:E, "")</f>
        <v>FA:FAIRNESS</v>
      </c>
      <c r="N5" s="290" t="s">
        <v>1031</v>
      </c>
      <c r="O5" s="253" t="str" cm="1">
        <f t="array" ref="O5:U5">_xlfn.LET(
  _xlpm.groups, _xlfn.TEXTSPLIT(J5,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 s="253" t="str">
        <v>RISK23</v>
      </c>
      <c r="Q5" s="253" t="str">
        <v>Potential for unnoticed discrimination or unfair treatment in AI outputs</v>
      </c>
      <c r="R5"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5" s="253" t="str">
        <v>C63</v>
      </c>
      <c r="T5" s="253" t="str">
        <v>Inclusive Co-Design with Diversity Stakeholders
To ensure AI systems address fairness, accessibility, and harm risks by embedding input from underrepresented or affected groups. Early engagement reduces blind spots and improves trust.</v>
      </c>
      <c r="U5" s="253" t="str">
        <v>· Consult with diversity groups (e.g., cultural, disability, gender-based) during early design phases. 
· Document how feedback informed design trade-offs. 
. Include community impact review in AI governance checklist.</v>
      </c>
    </row>
    <row r="6" spans="1:48" ht="25.5" customHeight="1">
      <c r="A6" s="289" t="s">
        <v>1032</v>
      </c>
      <c r="B6" s="290" t="s">
        <v>247</v>
      </c>
      <c r="C6" s="288" t="s">
        <v>1012</v>
      </c>
      <c r="D6" s="290" t="s">
        <v>1033</v>
      </c>
      <c r="E6" s="290" t="s">
        <v>1007</v>
      </c>
      <c r="F6" s="288" t="s">
        <v>247</v>
      </c>
      <c r="G6" s="288" t="s">
        <v>1021</v>
      </c>
      <c r="H6" s="290" t="s">
        <v>1034</v>
      </c>
      <c r="I6" s="290" t="s">
        <v>1035</v>
      </c>
      <c r="J6" s="290" t="str" cm="1">
        <f t="array" ref="J6">_xlfn.TEXTJOIN(" | ",,
  IF(I6="",
     _xlfn.TEXTSPLIT(H6,";"),
     _xlfn.TEXTSPLIT(H6,";") &amp; ":" &amp; _xlfn.TEXTSPLIT(I6,";")
  )
)</f>
        <v>RISK34:C76</v>
      </c>
      <c r="K6" s="290" t="s">
        <v>245</v>
      </c>
      <c r="L6" s="253" t="b" cm="1">
        <f t="array" ref="L6">_xlfn.LET(
  _xlpm.hay, TRIM(Triggers!$N$1:$BF$1),
  _xlpm.keysRaw, IFERROR(TRIM(_xlfn.TEXTSPLIT(B6,",")),""),
  _xlpm.tagsRaw, IFERROR(TRIM(_xlfn.TEXTSPLIT(F6,",")),""),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 s="266" t="str">
        <f>_xlfn.XLOOKUP(C6, FA!D:D, FA!E:E, "")</f>
        <v>FA:HOVERSIGHT</v>
      </c>
      <c r="N6" s="290" t="s">
        <v>1036</v>
      </c>
      <c r="O6" s="253" t="str" cm="1">
        <f t="array" ref="O6:U6">_xlfn.LET(
  _xlpm.groups, _xlfn.TEXTSPLIT(J6,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 s="253" t="str">
        <v>RISK34</v>
      </c>
      <c r="Q6" s="253" t="str">
        <v>No clear responsibility for AI outcomes and failures</v>
      </c>
      <c r="R6"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6" s="253" t="str">
        <v>C76</v>
      </c>
      <c r="T6" s="253" t="str">
        <v>Establish Governance Checkpoints at Lifecycle Stages
To ensure clear oversight is established before key phases of AI system development. Early checkpoints help prevent uncontrolled changes, ensure alignment with intended purpose, and reduce risks of misalignment, drift, or undocumented decisions.</v>
      </c>
      <c r="U6" s="253" t="str">
        <v>. Define mandatory governance gates at key lifecycle phases (e.g., design, pre-deployment)
. Require cross-functional approval (e.g., legal, data governance, ethics) at each checkpoint
. Log checkpoint outcomes with rationale and responsible reviewers
. Link checkpoints to risk assessment and approval workflows
. Prevent development from progressing without checkpoint clearance</v>
      </c>
    </row>
    <row r="7" spans="1:48" ht="25.5" customHeight="1">
      <c r="A7" s="289" t="s">
        <v>1037</v>
      </c>
      <c r="B7" s="290" t="s">
        <v>247</v>
      </c>
      <c r="C7" s="288" t="s">
        <v>1038</v>
      </c>
      <c r="D7" s="290" t="s">
        <v>1039</v>
      </c>
      <c r="E7" s="290" t="s">
        <v>1007</v>
      </c>
      <c r="F7" s="288" t="s">
        <v>247</v>
      </c>
      <c r="G7" s="288" t="s">
        <v>178</v>
      </c>
      <c r="H7" s="290" t="s">
        <v>1040</v>
      </c>
      <c r="I7" s="290" t="s">
        <v>1041</v>
      </c>
      <c r="J7" s="290" t="str" cm="1">
        <f t="array" ref="J7">_xlfn.TEXTJOIN(" | ",,
  IF(I7="",
     _xlfn.TEXTSPLIT(H7,";"),
     _xlfn.TEXTSPLIT(H7,";") &amp; ":" &amp; _xlfn.TEXTSPLIT(I7,";")
  )
)</f>
        <v>RISK48:C24,C41,C46,C54,C59</v>
      </c>
      <c r="K7" s="290" t="s">
        <v>245</v>
      </c>
      <c r="L7" s="253" t="b" cm="1">
        <f t="array" ref="L7">_xlfn.LET(
  _xlpm.hay, TRIM(Triggers!$N$1:$BF$1),
  _xlpm.keysRaw, IFERROR(TRIM(_xlfn.TEXTSPLIT(B7,",")),""),
  _xlpm.tagsRaw, IFERROR(TRIM(_xlfn.TEXTSPLIT(F7,",")),""),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 s="266" t="str">
        <f>_xlfn.XLOOKUP(C7, FA!D:D, FA!E:E, "")</f>
        <v>FA:ACCOUNTABITY;FA:TRANSPARENCY</v>
      </c>
      <c r="N7" s="290" t="s">
        <v>1042</v>
      </c>
      <c r="O7" s="253" t="str" cm="1">
        <f t="array" ref="O7:AG7">_xlfn.LET(
  _xlpm.groups, _xlfn.TEXTSPLIT(J7,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 s="253" t="str">
        <v>RISK48</v>
      </c>
      <c r="Q7" s="253" t="str">
        <v>Maintenance Difficulty Due to Missing Documentation</v>
      </c>
      <c r="R7"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7" s="253" t="str">
        <v>C24</v>
      </c>
      <c r="T7" s="253" t="str">
        <v>Product Governance
To ensure all AI models and products adhere to required privacy and security standards before deployment. Systematic governance reduces the risk of non-compliance, reputational harm, and security failures in production.</v>
      </c>
      <c r="U7"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7" s="253" t="str">
        <v>C41</v>
      </c>
      <c r="W7" s="253" t="str">
        <v xml:space="preserve">Model Inventory &amp; Audit Logs
To ensure accountability, traceability, and regulatory compliance by keeping detailed records of all AI models, their purposes, usage, and change history. This supports audits, risk reviews, and responsible management.
</v>
      </c>
      <c r="X7" s="253" t="str">
        <v xml:space="preserve">Maintain an up-to-date inventory of all AI models, including descriptions, owners, use cases, and deployment details.
. Implement comprehensive audit logs for access, changes, and usage. 
. Regularly review logs for compliance and risk.
</v>
      </c>
      <c r="Y7" s="253" t="str">
        <v>C46</v>
      </c>
      <c r="Z7" s="253" t="str">
        <v xml:space="preserve">Pre-deployment Responsible AI Reviews 
To identify and address risks, vulnerabilities, and potential misuse before AI systems are launched, improving safety, reliability, and public trust.
</v>
      </c>
      <c r="AA7"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7" s="253" t="str">
        <v>C54</v>
      </c>
      <c r="AC7"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AD7"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AE7" s="253" t="str">
        <v>C59</v>
      </c>
      <c r="AF7"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7"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8" spans="1:48" ht="25.5" customHeight="1">
      <c r="A8" s="289" t="s">
        <v>1043</v>
      </c>
      <c r="B8" s="290" t="s">
        <v>255</v>
      </c>
      <c r="C8" s="288" t="s">
        <v>1019</v>
      </c>
      <c r="D8" s="290" t="s">
        <v>1044</v>
      </c>
      <c r="E8" s="290" t="s">
        <v>1007</v>
      </c>
      <c r="F8" s="288" t="s">
        <v>251</v>
      </c>
      <c r="G8" s="288" t="s">
        <v>178</v>
      </c>
      <c r="H8" s="290" t="s">
        <v>1045</v>
      </c>
      <c r="I8" s="290" t="s">
        <v>1046</v>
      </c>
      <c r="J8" s="290" t="str" cm="1">
        <f t="array" ref="J8">_xlfn.TEXTJOIN(" | ",,
  IF(I8="",
     _xlfn.TEXTSPLIT(H8,";"),
     _xlfn.TEXTSPLIT(H8,";") &amp; ":" &amp; _xlfn.TEXTSPLIT(I8,";")
  )
)</f>
        <v>RISK17:C01,C13,C19,C24,C33,C46</v>
      </c>
      <c r="K8" s="290" t="s">
        <v>253</v>
      </c>
      <c r="L8" s="253" t="b" cm="1">
        <f t="array" ref="L8">_xlfn.LET(
  _xlpm.hay, TRIM(Triggers!$N$1:$BF$1),
  _xlpm.keysRaw, IFERROR(TRIM(_xlfn.TEXTSPLIT(B8,",")),""),
  _xlpm.tagsRaw, IFERROR(TRIM(_xlfn.TEXTSPLIT(F8,",")),""),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 s="266" t="str">
        <f>_xlfn.XLOOKUP(C8, FA!D:D, FA!E:E, "")</f>
        <v>FA:RELIABILITY</v>
      </c>
      <c r="N8" s="290" t="s">
        <v>1047</v>
      </c>
      <c r="O8" s="253" t="str" cm="1">
        <f t="array" ref="O8:AJ8">_xlfn.LET(
  _xlpm.groups, _xlfn.TEXTSPLIT(J8,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 s="253" t="str">
        <v>RISK17</v>
      </c>
      <c r="Q8" s="253" t="str">
        <v>Unreliable AI decisions due to inadequate model testing</v>
      </c>
      <c r="R8" s="253"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8" s="253" t="str">
        <v>C01</v>
      </c>
      <c r="T8"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 s="253" t="str">
        <v>C13</v>
      </c>
      <c r="W8"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8"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8" s="253" t="str">
        <v>C19</v>
      </c>
      <c r="Z8"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A8"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B8" s="253" t="str">
        <v>C24</v>
      </c>
      <c r="AC8" s="253" t="str">
        <v>Product Governance
To ensure all AI models and products adhere to required privacy and security standards before deployment. Systematic governance reduces the risk of non-compliance, reputational harm, and security failures in production.</v>
      </c>
      <c r="AD8"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AE8" s="253" t="str">
        <v>C33</v>
      </c>
      <c r="AF8"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8"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8" s="253" t="str">
        <v>C46</v>
      </c>
      <c r="AI8" s="253" t="str">
        <v xml:space="preserve">Pre-deployment Responsible AI Reviews 
To identify and address risks, vulnerabilities, and potential misuse before AI systems are launched, improving safety, reliability, and public trust.
</v>
      </c>
      <c r="AJ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9" spans="1:48" ht="25.5" customHeight="1">
      <c r="A9" s="289" t="s">
        <v>1048</v>
      </c>
      <c r="B9" s="290" t="s">
        <v>255</v>
      </c>
      <c r="C9" s="288" t="s">
        <v>1049</v>
      </c>
      <c r="D9" s="290" t="s">
        <v>1050</v>
      </c>
      <c r="E9" s="290" t="s">
        <v>1007</v>
      </c>
      <c r="F9" s="288" t="s">
        <v>251</v>
      </c>
      <c r="G9" s="288" t="s">
        <v>1051</v>
      </c>
      <c r="H9" s="290" t="s">
        <v>1052</v>
      </c>
      <c r="I9" s="290" t="s">
        <v>1053</v>
      </c>
      <c r="J9" s="290" t="str" cm="1">
        <f t="array" ref="J9">_xlfn.TEXTJOIN(" | ",,
  IF(I9="",
     _xlfn.TEXTSPLIT(H9,";"),
     _xlfn.TEXTSPLIT(H9,";") &amp; ":" &amp; _xlfn.TEXTSPLIT(I9,";")
  )
)</f>
        <v>RISK20:C27 | RISK21:C02,C18,C19,C20,C21,C28,C38,C39</v>
      </c>
      <c r="K9" s="290" t="s">
        <v>253</v>
      </c>
      <c r="L9" s="253" t="b" cm="1">
        <f t="array" ref="L9">_xlfn.LET(
  _xlpm.hay, TRIM(Triggers!$N$1:$BF$1),
  _xlpm.keysRaw, IFERROR(TRIM(_xlfn.TEXTSPLIT(B9,",")),""),
  _xlpm.tagsRaw, IFERROR(TRIM(_xlfn.TEXTSPLIT(F9,",")),""),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 s="266" t="str">
        <f>_xlfn.XLOOKUP(C9, FA!D:D, FA!E:E, "")</f>
        <v>FA:SECURITY</v>
      </c>
      <c r="N9" s="290" t="s">
        <v>1054</v>
      </c>
      <c r="O9" s="253" t="str" cm="1">
        <f t="array" ref="O9:AV9">_xlfn.LET(
  _xlpm.groups, _xlfn.TEXTSPLIT(J9,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 s="253" t="str">
        <v>RISK20</v>
      </c>
      <c r="Q9" s="253" t="str">
        <v>System vulnerable to manipulation leading to harmful or deceptive outputs</v>
      </c>
      <c r="R9" s="253"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9" s="253" t="str">
        <v>C27</v>
      </c>
      <c r="T9"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9" s="253" t="str">
        <v>Implement a centralized dashboard that provides real-time visibility into the operational and security status of AI systems. This includes monitoring model behavior (AIOps), detecting anomalies, tracking access logs, and surfacing potential security threats (SecOps).</v>
      </c>
      <c r="V9" s="253" t="str">
        <v>RISK21</v>
      </c>
      <c r="W9" s="253" t="str">
        <v>Users or attackers bypass system safeguards, enabling misuse</v>
      </c>
      <c r="X9" s="253" t="str">
        <v>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v>
      </c>
      <c r="Y9" s="253" t="str">
        <v>C02</v>
      </c>
      <c r="Z9"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AA9"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AB9" s="253" t="str">
        <v>C18</v>
      </c>
      <c r="AC9"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AD9"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AE9" s="253" t="str">
        <v>C19</v>
      </c>
      <c r="AF9"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G9"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H9" s="253" t="str">
        <v>C20</v>
      </c>
      <c r="AI9" s="253" t="str">
        <v>Threat Detection
To quickly detect attempted or active attacks on AI assets, reducing potential damage and supporting faster remediation. Timely alerts help prevent escalation of malicious activity and allow for targeted containment actions.</v>
      </c>
      <c r="AJ9" s="253"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c r="AK9" s="253" t="str">
        <v>C21</v>
      </c>
      <c r="AL9" s="253" t="str">
        <v xml:space="preserve">Incident Response Management
To coordinate effective, timely action when AI systems experience security or privacy breaches.
A structured response limits harm, maintains trust, and ensures regulatory compliance.
</v>
      </c>
      <c r="AM9"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AN9" s="253" t="str">
        <v>C28</v>
      </c>
      <c r="AO9"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AP9" s="253" t="str">
        <v>Track every action your AI agent takes across the entire workflow like tools used, AI models selected, latency, and token usage for complete visibility and faster debugging.</v>
      </c>
      <c r="AQ9" s="253" t="str">
        <v>C38</v>
      </c>
      <c r="AR9" s="253" t="str">
        <v xml:space="preserve">Continuous Incident Response
To ensure that any issues or incidents with live AI models are detected and addressed immediately. This minimizes risk, reduces user impact, and supports system stability and trust.
</v>
      </c>
      <c r="AS9" s="253" t="str">
        <v xml:space="preserve">Set up automated alerts for errors, anomalies, or incidents. 
. Establish clear, rapid response and escalation procedures.  
. Review all incidents and update processes based on lessons learned.
</v>
      </c>
      <c r="AT9" s="253" t="str">
        <v>C39</v>
      </c>
      <c r="AU9"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V9" s="253" t="str">
        <v xml:space="preserve">Define thresholds for normal behavior and set up real-time alerting for deviations.     
. Log all alerts and responses for ongoing review.      
. Periodically update detection rules based on new risks.
</v>
      </c>
    </row>
    <row r="10" spans="1:48" ht="25.5" customHeight="1">
      <c r="A10" s="289" t="s">
        <v>1055</v>
      </c>
      <c r="B10" s="290" t="s">
        <v>255</v>
      </c>
      <c r="C10" s="288" t="s">
        <v>1038</v>
      </c>
      <c r="D10" s="290" t="s">
        <v>1056</v>
      </c>
      <c r="E10" s="290" t="s">
        <v>1007</v>
      </c>
      <c r="F10" s="288" t="s">
        <v>251</v>
      </c>
      <c r="G10" s="288" t="s">
        <v>178</v>
      </c>
      <c r="H10" s="290" t="s">
        <v>1040</v>
      </c>
      <c r="I10" s="290" t="s">
        <v>1057</v>
      </c>
      <c r="J10" s="290" t="str" cm="1">
        <f t="array" ref="J10">_xlfn.TEXTJOIN(" | ",,
  IF(I10="",
     _xlfn.TEXTSPLIT(H10,";"),
     _xlfn.TEXTSPLIT(H10,";") &amp; ":" &amp; _xlfn.TEXTSPLIT(I10,";")
  )
)</f>
        <v>RISK48:C59,C46,C24</v>
      </c>
      <c r="K10" s="290" t="s">
        <v>253</v>
      </c>
      <c r="L10" s="253" t="b" cm="1">
        <f t="array" ref="L10">_xlfn.LET(
  _xlpm.hay, TRIM(Triggers!$N$1:$BF$1),
  _xlpm.keysRaw, IFERROR(TRIM(_xlfn.TEXTSPLIT(B10,",")),""),
  _xlpm.tagsRaw, IFERROR(TRIM(_xlfn.TEXTSPLIT(F10,",")),""),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 s="266" t="str">
        <f>_xlfn.XLOOKUP(C10, FA!D:D, FA!E:E, "")</f>
        <v>FA:ACCOUNTABITY;FA:TRANSPARENCY</v>
      </c>
      <c r="N10" s="290" t="s">
        <v>1058</v>
      </c>
      <c r="O10" s="253" t="str" cm="1">
        <f t="array" ref="O10:AA10">_xlfn.LET(
  _xlpm.groups, _xlfn.TEXTSPLIT(J10,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 s="253" t="str">
        <v>RISK48</v>
      </c>
      <c r="Q10" s="253" t="str">
        <v>Maintenance Difficulty Due to Missing Documentation</v>
      </c>
      <c r="R10"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10" s="253" t="str">
        <v>C59</v>
      </c>
      <c r="T10"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10"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10" s="253" t="str">
        <v>C46</v>
      </c>
      <c r="W10" s="253" t="str">
        <v xml:space="preserve">Pre-deployment Responsible AI Reviews 
To identify and address risks, vulnerabilities, and potential misuse before AI systems are launched, improving safety, reliability, and public trust.
</v>
      </c>
      <c r="X10"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10" s="253" t="str">
        <v>C24</v>
      </c>
      <c r="Z10" s="253" t="str">
        <v>Product Governance
To ensure all AI models and products adhere to required privacy and security standards before deployment. Systematic governance reduces the risk of non-compliance, reputational harm, and security failures in production.</v>
      </c>
      <c r="AA10"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1" spans="1:48" ht="25.5" customHeight="1">
      <c r="A11" s="289" t="s">
        <v>1059</v>
      </c>
      <c r="B11" s="290" t="s">
        <v>255</v>
      </c>
      <c r="C11" s="288" t="s">
        <v>1026</v>
      </c>
      <c r="D11" s="290" t="s">
        <v>1060</v>
      </c>
      <c r="E11" s="290" t="s">
        <v>1007</v>
      </c>
      <c r="F11" s="288" t="s">
        <v>251</v>
      </c>
      <c r="G11" s="288" t="s">
        <v>1028</v>
      </c>
      <c r="H11" s="290" t="s">
        <v>1029</v>
      </c>
      <c r="I11" s="290" t="s">
        <v>1030</v>
      </c>
      <c r="J11" s="290" t="str" cm="1">
        <f t="array" ref="J11">_xlfn.TEXTJOIN(" | ",,
  IF(I11="",
     _xlfn.TEXTSPLIT(H11,";"),
     _xlfn.TEXTSPLIT(H11,";") &amp; ":" &amp; _xlfn.TEXTSPLIT(I11,";")
  )
)</f>
        <v>RISK23:C63</v>
      </c>
      <c r="K11" s="290" t="s">
        <v>253</v>
      </c>
      <c r="L11" s="253" t="b" cm="1">
        <f t="array" ref="L11">_xlfn.LET(
  _xlpm.hay, TRIM(Triggers!$N$1:$BF$1),
  _xlpm.keysRaw, IFERROR(TRIM(_xlfn.TEXTSPLIT(B11,",")),""),
  _xlpm.tagsRaw, IFERROR(TRIM(_xlfn.TEXTSPLIT(F11,",")),""),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 s="266" t="str">
        <f>_xlfn.XLOOKUP(C11, FA!D:D, FA!E:E, "")</f>
        <v>FA:FAIRNESS</v>
      </c>
      <c r="N11" s="290" t="s">
        <v>1061</v>
      </c>
      <c r="O11" s="253" t="str" cm="1">
        <f t="array" ref="O11:U11">_xlfn.LET(
  _xlpm.groups, _xlfn.TEXTSPLIT(J11,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 s="253" t="str">
        <v>RISK23</v>
      </c>
      <c r="Q11" s="253" t="str">
        <v>Potential for unnoticed discrimination or unfair treatment in AI outputs</v>
      </c>
      <c r="R11"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11" s="253" t="str">
        <v>C63</v>
      </c>
      <c r="T11" s="253" t="str">
        <v>Inclusive Co-Design with Diversity Stakeholders
To ensure AI systems address fairness, accessibility, and harm risks by embedding input from underrepresented or affected groups. Early engagement reduces blind spots and improves trust.</v>
      </c>
      <c r="U11" s="253" t="str">
        <v>· Consult with diversity groups (e.g., cultural, disability, gender-based) during early design phases. 
· Document how feedback informed design trade-offs. 
. Include community impact review in AI governance checklist.</v>
      </c>
    </row>
    <row r="12" spans="1:48" ht="25.5" customHeight="1">
      <c r="A12" s="289" t="s">
        <v>1062</v>
      </c>
      <c r="B12" s="290" t="s">
        <v>251</v>
      </c>
      <c r="C12" s="288" t="s">
        <v>1038</v>
      </c>
      <c r="D12" s="290" t="s">
        <v>1063</v>
      </c>
      <c r="E12" s="290" t="s">
        <v>1007</v>
      </c>
      <c r="F12" s="288" t="s">
        <v>255</v>
      </c>
      <c r="G12" s="288" t="s">
        <v>178</v>
      </c>
      <c r="H12" s="290" t="s">
        <v>1064</v>
      </c>
      <c r="I12" s="290" t="s">
        <v>1065</v>
      </c>
      <c r="J12" s="290" t="str" cm="1">
        <f t="array" ref="J12">_xlfn.TEXTJOIN(" | ",,
  IF(I12="",
     _xlfn.TEXTSPLIT(H12,";"),
     _xlfn.TEXTSPLIT(H12,";") &amp; ":" &amp; _xlfn.TEXTSPLIT(I12,";")
  )
)</f>
        <v>RISK49:C41,C42</v>
      </c>
      <c r="K12" s="290" t="s">
        <v>249</v>
      </c>
      <c r="L12" s="253" t="b" cm="1">
        <f t="array" ref="L12">_xlfn.LET(
  _xlpm.hay, TRIM(Triggers!$N$1:$BF$1),
  _xlpm.keysRaw, IFERROR(TRIM(_xlfn.TEXTSPLIT(B12,",")),""),
  _xlpm.tagsRaw, IFERROR(TRIM(_xlfn.TEXTSPLIT(F12,",")),""),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 s="266" t="str">
        <f>_xlfn.XLOOKUP(C12, FA!D:D, FA!E:E, "")</f>
        <v>FA:ACCOUNTABITY;FA:TRANSPARENCY</v>
      </c>
      <c r="N12" s="290" t="s">
        <v>1066</v>
      </c>
      <c r="O12" s="253" t="str" cm="1">
        <f t="array" ref="O12:X12">_xlfn.LET(
  _xlpm.groups, _xlfn.TEXTSPLIT(J12,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 s="253" t="str">
        <v>RISK49</v>
      </c>
      <c r="Q12" s="253" t="str">
        <v>Auditing Challenges Due to Missing Decision Records and Documentation</v>
      </c>
      <c r="R12"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2" s="253" t="str">
        <v>C41</v>
      </c>
      <c r="T12" s="253" t="str">
        <v xml:space="preserve">Model Inventory &amp; Audit Logs
To ensure accountability, traceability, and regulatory compliance by keeping detailed records of all AI models, their purposes, usage, and change history. This supports audits, risk reviews, and responsible management.
</v>
      </c>
      <c r="U12" s="253" t="str">
        <v xml:space="preserve">Maintain an up-to-date inventory of all AI models, including descriptions, owners, use cases, and deployment details.
. Implement comprehensive audit logs for access, changes, and usage. 
. Regularly review logs for compliance and risk.
</v>
      </c>
      <c r="V12" s="253" t="str">
        <v>C42</v>
      </c>
      <c r="W12" s="253" t="str">
        <v xml:space="preserve">Transparency Documentation
To ensure stakeholders understand how and why AI models are used, supporting accountability, informed decision-making, and regulatory compliance. Detailed documentation improves trust and helps with audits or reviews.
</v>
      </c>
      <c r="X12"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13" spans="1:48" ht="25.5" customHeight="1">
      <c r="A13" s="289" t="s">
        <v>1067</v>
      </c>
      <c r="B13" s="290" t="s">
        <v>251</v>
      </c>
      <c r="C13" s="288" t="s">
        <v>1068</v>
      </c>
      <c r="D13" s="290" t="s">
        <v>1069</v>
      </c>
      <c r="E13" s="290" t="s">
        <v>1007</v>
      </c>
      <c r="F13" s="288" t="s">
        <v>255</v>
      </c>
      <c r="G13" s="288" t="s">
        <v>1070</v>
      </c>
      <c r="H13" s="290" t="s">
        <v>1071</v>
      </c>
      <c r="I13" s="290" t="s">
        <v>1072</v>
      </c>
      <c r="J13" s="290" t="str" cm="1">
        <f t="array" ref="J13">_xlfn.TEXTJOIN(" | ",,
  IF(I13="",
     _xlfn.TEXTSPLIT(H13,";"),
     _xlfn.TEXTSPLIT(H13,";") &amp; ":" &amp; _xlfn.TEXTSPLIT(I13,";")
  )
)</f>
        <v>RISK14:C11 | RISK49:C41,C11</v>
      </c>
      <c r="K13" s="290" t="s">
        <v>249</v>
      </c>
      <c r="L13" s="253" t="b" cm="1">
        <f t="array" ref="L13">_xlfn.LET(
  _xlpm.hay, TRIM(Triggers!$N$1:$BF$1),
  _xlpm.keysRaw, IFERROR(TRIM(_xlfn.TEXTSPLIT(B13,",")),""),
  _xlpm.tagsRaw, IFERROR(TRIM(_xlfn.TEXTSPLIT(F13,",")),""),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 s="266" t="str">
        <f>_xlfn.XLOOKUP(C13, FA!D:D, FA!E:E, "")</f>
        <v>FA:DATA;FA:PRIVACY</v>
      </c>
      <c r="N13" s="290" t="s">
        <v>1073</v>
      </c>
      <c r="O13" s="253" t="str" cm="1">
        <f t="array" ref="O13:AD13">_xlfn.LET(
  _xlpm.groups, _xlfn.TEXTSPLIT(J13,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 s="253" t="str">
        <v>RISK14</v>
      </c>
      <c r="Q13" s="253" t="str">
        <v>Lack of transparency in data/model access impacting fairness and accountability</v>
      </c>
      <c r="R13" s="253" t="str">
        <v>Refers to insufficient visibility into who has access to data or models, and how decisions are made using them. This opacity undermines the ability to audit or explain outcomes, increasing the risk of bias, misuse, and loss of accountability in AI systems.</v>
      </c>
      <c r="S13" s="253" t="str">
        <v>C11</v>
      </c>
      <c r="T13"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3"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3" s="253" t="str">
        <v>RISK49</v>
      </c>
      <c r="W13" s="253" t="str">
        <v>Auditing Challenges Due to Missing Decision Records and Documentation</v>
      </c>
      <c r="X13"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Y13" s="253" t="str">
        <v>C41</v>
      </c>
      <c r="Z13" s="253" t="str">
        <v xml:space="preserve">Model Inventory &amp; Audit Logs
To ensure accountability, traceability, and regulatory compliance by keeping detailed records of all AI models, their purposes, usage, and change history. This supports audits, risk reviews, and responsible management.
</v>
      </c>
      <c r="AA13" s="253" t="str">
        <v xml:space="preserve">Maintain an up-to-date inventory of all AI models, including descriptions, owners, use cases, and deployment details.
. Implement comprehensive audit logs for access, changes, and usage. 
. Regularly review logs for compliance and risk.
</v>
      </c>
      <c r="AB13" s="253" t="str">
        <v>C11</v>
      </c>
      <c r="AC13"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D13"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row>
    <row r="14" spans="1:48" ht="25.5" customHeight="1">
      <c r="A14" s="289" t="s">
        <v>1074</v>
      </c>
      <c r="B14" s="290" t="s">
        <v>251</v>
      </c>
      <c r="C14" s="288" t="s">
        <v>1012</v>
      </c>
      <c r="D14" s="290" t="s">
        <v>1075</v>
      </c>
      <c r="E14" s="290" t="s">
        <v>1007</v>
      </c>
      <c r="F14" s="288" t="s">
        <v>255</v>
      </c>
      <c r="G14" s="288" t="s">
        <v>1076</v>
      </c>
      <c r="H14" s="290" t="s">
        <v>1034</v>
      </c>
      <c r="I14" s="290" t="s">
        <v>1077</v>
      </c>
      <c r="J14" s="290" t="str" cm="1">
        <f t="array" ref="J14">_xlfn.TEXTJOIN(" | ",,
  IF(I14="",
     _xlfn.TEXTSPLIT(H14,";"),
     _xlfn.TEXTSPLIT(H14,";") &amp; ":" &amp; _xlfn.TEXTSPLIT(I14,";")
  )
)</f>
        <v>RISK34:C77</v>
      </c>
      <c r="K14" s="290" t="s">
        <v>249</v>
      </c>
      <c r="L14" s="253" t="b" cm="1">
        <f t="array" ref="L14">_xlfn.LET(
  _xlpm.hay, TRIM(Triggers!$N$1:$BF$1),
  _xlpm.keysRaw, IFERROR(TRIM(_xlfn.TEXTSPLIT(B14,",")),""),
  _xlpm.tagsRaw, IFERROR(TRIM(_xlfn.TEXTSPLIT(F14,",")),""),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 s="266" t="str">
        <f>_xlfn.XLOOKUP(C14, FA!D:D, FA!E:E, "")</f>
        <v>FA:HOVERSIGHT</v>
      </c>
      <c r="N14" s="290" t="s">
        <v>1078</v>
      </c>
      <c r="O14" s="253" t="str" cm="1">
        <f t="array" ref="O14:U14">_xlfn.LET(
  _xlpm.groups, _xlfn.TEXTSPLIT(J14,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 s="253" t="str">
        <v>RISK34</v>
      </c>
      <c r="Q14" s="253" t="str">
        <v>No clear responsibility for AI outcomes and failures</v>
      </c>
      <c r="R14"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14" s="253" t="str">
        <v>C77</v>
      </c>
      <c r="T14" s="253" t="str">
        <v>Require Risk and Compliance Sign-Off Before Go-Live
To ensure privacy, legal, cyber, and governance SMEs assess and approve the AI system before production deployment. Prevents premature go-live that could lead to compliance failures or user harm.</v>
      </c>
      <c r="U14" s="253" t="str">
        <v>. Define go-live checklist involving all relevant SMEs
. Require documented sign-offs across privacy, legal, and cyber domains
. Link go-live approval to completion of Responsible AI reviews
. Maintain signed deployment approvals for audit</v>
      </c>
    </row>
    <row r="15" spans="1:48" ht="25.5" customHeight="1">
      <c r="A15" s="289" t="s">
        <v>1079</v>
      </c>
      <c r="B15" s="290" t="s">
        <v>259</v>
      </c>
      <c r="C15" s="288" t="s">
        <v>1080</v>
      </c>
      <c r="D15" s="290" t="s">
        <v>1081</v>
      </c>
      <c r="E15" s="290" t="s">
        <v>1007</v>
      </c>
      <c r="F15" s="288" t="s">
        <v>259</v>
      </c>
      <c r="G15" s="288" t="s">
        <v>1082</v>
      </c>
      <c r="H15" s="290" t="s">
        <v>1083</v>
      </c>
      <c r="I15" s="290" t="s">
        <v>1084</v>
      </c>
      <c r="J15" s="290" t="str" cm="1">
        <f t="array" ref="J15">_xlfn.TEXTJOIN(" | ",,
  IF(I15="",
     _xlfn.TEXTSPLIT(H15,";"),
     _xlfn.TEXTSPLIT(H15,";") &amp; ":" &amp; _xlfn.TEXTSPLIT(I15,";")
  )
)</f>
        <v xml:space="preserve">RISK31:C36,C37,C69 | RISK60:C29 </v>
      </c>
      <c r="K15" s="290" t="s">
        <v>257</v>
      </c>
      <c r="L15" s="253" t="b" cm="1">
        <f t="array" ref="L15">_xlfn.LET(
  _xlpm.hay, TRIM(Triggers!$N$1:$BF$1),
  _xlpm.keysRaw, IFERROR(TRIM(_xlfn.TEXTSPLIT(B15,",")),""),
  _xlpm.tagsRaw, IFERROR(TRIM(_xlfn.TEXTSPLIT(F15,",")),""),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 s="266" t="str">
        <f>_xlfn.XLOOKUP(C15, FA!D:D, FA!E:E, "")</f>
        <v>FA:LEGAL</v>
      </c>
      <c r="N15" s="290" t="s">
        <v>1085</v>
      </c>
      <c r="O15" s="253" t="str" cm="1">
        <f t="array" ref="O15:AG15">_xlfn.LET(
  _xlpm.groups, _xlfn.TEXTSPLIT(J15,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 s="253" t="str">
        <v>RISK31</v>
      </c>
      <c r="Q15" s="253" t="str">
        <v>AI system behavior may contradict intended or expected use over time</v>
      </c>
      <c r="R15"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15" s="253" t="str">
        <v>C36</v>
      </c>
      <c r="T15"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U15"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V15" s="253" t="str">
        <v>C37</v>
      </c>
      <c r="W15" s="253" t="str">
        <v xml:space="preserve">Model Drift Alerts
To detect when deployed models become stale, inaccurate, or less reliable over time. Timely alerts enable teams to retrain or update models before errors impact users, reducing risk and maintaining trust and performance.
</v>
      </c>
      <c r="X15"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Y15" s="253" t="str">
        <v>C69</v>
      </c>
      <c r="Z15"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AA15"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AB15" s="253" t="str">
        <v>RISK60</v>
      </c>
      <c r="AC15" s="253" t="str">
        <v>Self-improving feedback loops reinforcing unsafe strategies</v>
      </c>
      <c r="AD15" s="253" t="str">
        <v>Agents capable of self-improvement or continuous learning may reinforce errors, biases, or unsafe behaviors over time, magnifying risks as the system evolves without adequate monitoring.</v>
      </c>
      <c r="AE15" s="253" t="str">
        <v>C29</v>
      </c>
      <c r="AF15"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G15" s="253" t="str">
        <v>Track AI agent activity and system changes with detailed records of system events, user actions, and configuration or model changes. Setting Concrete Metrics.</v>
      </c>
    </row>
    <row r="16" spans="1:48" ht="25.5" customHeight="1">
      <c r="A16" s="289" t="s">
        <v>1086</v>
      </c>
      <c r="B16" s="290" t="s">
        <v>259</v>
      </c>
      <c r="C16" s="288" t="s">
        <v>1012</v>
      </c>
      <c r="D16" s="290" t="s">
        <v>1087</v>
      </c>
      <c r="E16" s="290" t="s">
        <v>1007</v>
      </c>
      <c r="F16" s="288" t="s">
        <v>259</v>
      </c>
      <c r="G16" s="288" t="s">
        <v>1021</v>
      </c>
      <c r="H16" s="290" t="s">
        <v>1045</v>
      </c>
      <c r="I16" s="290" t="s">
        <v>1088</v>
      </c>
      <c r="J16" s="290" t="str" cm="1">
        <f t="array" ref="J16">_xlfn.TEXTJOIN(" | ",,
  IF(I16="",
     _xlfn.TEXTSPLIT(H16,";"),
     _xlfn.TEXTSPLIT(H16,";") &amp; ":" &amp; _xlfn.TEXTSPLIT(I16,";")
  )
)</f>
        <v>RISK17:C46,C24</v>
      </c>
      <c r="K16" s="290" t="s">
        <v>257</v>
      </c>
      <c r="L16" s="253" t="b" cm="1">
        <f t="array" ref="L16">_xlfn.LET(
  _xlpm.hay, TRIM(Triggers!$N$1:$BF$1),
  _xlpm.keysRaw, IFERROR(TRIM(_xlfn.TEXTSPLIT(B16,",")),""),
  _xlpm.tagsRaw, IFERROR(TRIM(_xlfn.TEXTSPLIT(F16,",")),""),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 s="266" t="str">
        <f>_xlfn.XLOOKUP(C16, FA!D:D, FA!E:E, "")</f>
        <v>FA:HOVERSIGHT</v>
      </c>
      <c r="N16" s="290" t="s">
        <v>1089</v>
      </c>
      <c r="O16" s="253" t="str" cm="1">
        <f t="array" ref="O16:X16">_xlfn.LET(
  _xlpm.groups, _xlfn.TEXTSPLIT(J16,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 s="253" t="str">
        <v>RISK17</v>
      </c>
      <c r="Q16" s="253" t="str">
        <v>Unreliable AI decisions due to inadequate model testing</v>
      </c>
      <c r="R16" s="253"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16" s="253" t="str">
        <v>C46</v>
      </c>
      <c r="T16" s="253" t="str">
        <v xml:space="preserve">Pre-deployment Responsible AI Reviews 
To identify and address risks, vulnerabilities, and potential misuse before AI systems are launched, improving safety, reliability, and public trust.
</v>
      </c>
      <c r="U16"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16" s="253" t="str">
        <v>C24</v>
      </c>
      <c r="W16" s="253" t="str">
        <v>Product Governance
To ensure all AI models and products adhere to required privacy and security standards before deployment. Systematic governance reduces the risk of non-compliance, reputational harm, and security failures in production.</v>
      </c>
      <c r="X16"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7" spans="1:36" ht="25.5" customHeight="1">
      <c r="A17" s="289" t="s">
        <v>1090</v>
      </c>
      <c r="B17" s="290" t="s">
        <v>259</v>
      </c>
      <c r="C17" s="288" t="s">
        <v>1049</v>
      </c>
      <c r="D17" s="290" t="s">
        <v>1091</v>
      </c>
      <c r="E17" s="290" t="s">
        <v>1007</v>
      </c>
      <c r="F17" s="288" t="s">
        <v>259</v>
      </c>
      <c r="G17" s="288" t="s">
        <v>1051</v>
      </c>
      <c r="H17" s="290" t="s">
        <v>1092</v>
      </c>
      <c r="I17" s="290" t="s">
        <v>1093</v>
      </c>
      <c r="J17" s="290" t="str" cm="1">
        <f t="array" ref="J17">_xlfn.TEXTJOIN(" | ",,
  IF(I17="",
     _xlfn.TEXTSPLIT(H17,";"),
     _xlfn.TEXTSPLIT(H17,";") &amp; ":" &amp; _xlfn.TEXTSPLIT(I17,";")
  )
)</f>
        <v>RISK13:C29,C36</v>
      </c>
      <c r="K17" s="290" t="s">
        <v>257</v>
      </c>
      <c r="L17" s="253" t="b" cm="1">
        <f t="array" ref="L17">_xlfn.LET(
  _xlpm.hay, TRIM(Triggers!$N$1:$BF$1),
  _xlpm.keysRaw, IFERROR(TRIM(_xlfn.TEXTSPLIT(B17,",")),""),
  _xlpm.tagsRaw, IFERROR(TRIM(_xlfn.TEXTSPLIT(F17,",")),""),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 s="266" t="str">
        <f>_xlfn.XLOOKUP(C17, FA!D:D, FA!E:E, "")</f>
        <v>FA:SECURITY</v>
      </c>
      <c r="N17" s="290" t="s">
        <v>1094</v>
      </c>
      <c r="O17" s="253" t="str" cm="1">
        <f t="array" ref="O17:X17">_xlfn.LET(
  _xlpm.groups, _xlfn.TEXTSPLIT(J17,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 s="253" t="str">
        <v>RISK13</v>
      </c>
      <c r="Q17" s="253" t="str">
        <v>Exposure of user data to unauthorized parties</v>
      </c>
      <c r="R17"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7" s="253" t="str">
        <v>C29</v>
      </c>
      <c r="T1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7" s="253" t="str">
        <v>Track AI agent activity and system changes with detailed records of system events, user actions, and configuration or model changes. Setting Concrete Metrics.</v>
      </c>
      <c r="V17" s="253" t="str">
        <v>C36</v>
      </c>
      <c r="W17"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7"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18" spans="1:36" ht="25.5" customHeight="1">
      <c r="A18" s="289" t="s">
        <v>1095</v>
      </c>
      <c r="B18" s="290" t="s">
        <v>259</v>
      </c>
      <c r="C18" s="288" t="s">
        <v>1049</v>
      </c>
      <c r="D18" s="290" t="s">
        <v>1096</v>
      </c>
      <c r="E18" s="290" t="s">
        <v>1007</v>
      </c>
      <c r="F18" s="288" t="s">
        <v>259</v>
      </c>
      <c r="G18" s="288" t="s">
        <v>1051</v>
      </c>
      <c r="H18" s="290" t="s">
        <v>1015</v>
      </c>
      <c r="I18" s="290" t="s">
        <v>1097</v>
      </c>
      <c r="J18" s="290" t="str" cm="1">
        <f t="array" ref="J18">_xlfn.TEXTJOIN(" | ",,
  IF(I18="",
     _xlfn.TEXTSPLIT(H18,";"),
     _xlfn.TEXTSPLIT(H18,";") &amp; ":" &amp; _xlfn.TEXTSPLIT(I18,";")
  )
)</f>
        <v>RISK43:C49,C53,C25</v>
      </c>
      <c r="K18" s="290" t="s">
        <v>257</v>
      </c>
      <c r="L18" s="253" t="b" cm="1">
        <f t="array" ref="L18">_xlfn.LET(
  _xlpm.hay, TRIM(Triggers!$N$1:$BF$1),
  _xlpm.keysRaw, IFERROR(TRIM(_xlfn.TEXTSPLIT(B18,",")),""),
  _xlpm.tagsRaw, IFERROR(TRIM(_xlfn.TEXTSPLIT(F18,",")),""),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 s="266" t="str">
        <f>_xlfn.XLOOKUP(C18, FA!D:D, FA!E:E, "")</f>
        <v>FA:SECURITY</v>
      </c>
      <c r="N18" s="290" t="s">
        <v>1098</v>
      </c>
      <c r="O18" s="253" t="str" cm="1">
        <f t="array" ref="O18:AA18">_xlfn.LET(
  _xlpm.groups, _xlfn.TEXTSPLIT(J18,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 s="253" t="str">
        <v>RISK43</v>
      </c>
      <c r="Q18" s="253" t="str">
        <v>Regulatory Non-Compliance Due to Inadequate Fairness, Privacy, and Security Controls</v>
      </c>
      <c r="R18"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18" s="253" t="str">
        <v>C49</v>
      </c>
      <c r="T18" s="253" t="str">
        <v xml:space="preserve">Regulatory Alignment
To ensure AI systems comply with global and industry-specific laws, making them ready for audits and regulatory checks, reducing legal and operational risk.
</v>
      </c>
      <c r="U18"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c r="V18" s="253" t="str">
        <v>C53</v>
      </c>
      <c r="W18"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18"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Y18" s="253" t="str">
        <v>C25</v>
      </c>
      <c r="Z18" s="253" t="str">
        <v>Risk Governance
To maintain a clear understanding of the residual risks that AI systems pose, allowing for informed decisions and ongoing improvement. A well-maintained AI risk register enables prioritization, accountability, and regulatory compliance.</v>
      </c>
      <c r="AA18"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19" spans="1:36" ht="25.5" customHeight="1">
      <c r="A19" s="289" t="s">
        <v>1099</v>
      </c>
      <c r="B19" s="290" t="s">
        <v>263</v>
      </c>
      <c r="C19" s="288" t="s">
        <v>1026</v>
      </c>
      <c r="D19" s="290" t="s">
        <v>1100</v>
      </c>
      <c r="E19" s="290" t="s">
        <v>1007</v>
      </c>
      <c r="F19" s="288" t="s">
        <v>263</v>
      </c>
      <c r="G19" s="288" t="s">
        <v>1101</v>
      </c>
      <c r="H19" s="290" t="s">
        <v>1102</v>
      </c>
      <c r="I19" s="290" t="s">
        <v>1103</v>
      </c>
      <c r="J19" s="290" t="str" cm="1">
        <f t="array" ref="J19">_xlfn.TEXTJOIN(" | ",,
  IF(I19="",
     _xlfn.TEXTSPLIT(H19,";"),
     _xlfn.TEXTSPLIT(H19,";") &amp; ":" &amp; _xlfn.TEXTSPLIT(I19,";")
  )
)</f>
        <v>RISK08:C55,C36,C58</v>
      </c>
      <c r="K19" s="290" t="s">
        <v>261</v>
      </c>
      <c r="L19" s="253" t="b" cm="1">
        <f t="array" ref="L19">_xlfn.LET(
  _xlpm.hay, TRIM(Triggers!$N$1:$BF$1),
  _xlpm.keysRaw, IFERROR(TRIM(_xlfn.TEXTSPLIT(B19,",")),""),
  _xlpm.tagsRaw, IFERROR(TRIM(_xlfn.TEXTSPLIT(F19,",")),""),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 s="266" t="str">
        <f>_xlfn.XLOOKUP(C19, FA!D:D, FA!E:E, "")</f>
        <v>FA:FAIRNESS</v>
      </c>
      <c r="N19" s="290" t="s">
        <v>1104</v>
      </c>
      <c r="O19" s="253" t="str" cm="1">
        <f t="array" ref="O19:AA19">_xlfn.LET(
  _xlpm.groups, _xlfn.TEXTSPLIT(J19,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 s="253" t="str">
        <v>RISK08</v>
      </c>
      <c r="Q19" s="253" t="str">
        <v>Poor performance in new types of data distribution</v>
      </c>
      <c r="R19" s="253" t="str">
        <v>Over time, shifts in data distribution can cause the originally trained model to become outdated or misaligned with current needs. The training data may no longer reflect real-world conditions, making the model ineffective at handling emerging use cases or new types of input data.</v>
      </c>
      <c r="S19" s="253" t="str">
        <v>C55</v>
      </c>
      <c r="T19" s="253" t="str">
        <v>Bias &amp; Fairness Testing
To ensure that AI systems do not produce discriminatory or systematically unfair outcomes across different user groups, which could lead to harm, regulatory non-compliance, and erosion of public trust.</v>
      </c>
      <c r="U19"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19" s="253" t="str">
        <v>C36</v>
      </c>
      <c r="W19"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9"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Y19" s="253" t="str">
        <v>C58</v>
      </c>
      <c r="Z19" s="253" t="str">
        <v>Sustainability Testing and Monitoring
To ensure AI systems remain stable, efficient, and sustainable over time—technically, financially, and environmentally—through intentional planning, monitoring, and resource management.</v>
      </c>
      <c r="AA19"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20" spans="1:36" ht="25.5" customHeight="1">
      <c r="A20" s="289" t="s">
        <v>1105</v>
      </c>
      <c r="B20" s="290" t="s">
        <v>263</v>
      </c>
      <c r="C20" s="288" t="s">
        <v>1106</v>
      </c>
      <c r="D20" s="290" t="s">
        <v>1107</v>
      </c>
      <c r="E20" s="290" t="s">
        <v>1007</v>
      </c>
      <c r="F20" s="288" t="s">
        <v>263</v>
      </c>
      <c r="G20" s="288" t="s">
        <v>178</v>
      </c>
      <c r="H20" s="290" t="s">
        <v>1108</v>
      </c>
      <c r="I20" s="290" t="s">
        <v>1109</v>
      </c>
      <c r="J20" s="290" t="str" cm="1">
        <f t="array" ref="J20">_xlfn.TEXTJOIN(" | ",,
  IF(I20="",
     _xlfn.TEXTSPLIT(H20,";"),
     _xlfn.TEXTSPLIT(H20,";") &amp; ":" &amp; _xlfn.TEXTSPLIT(I20,";")
  )
)</f>
        <v>RISK31:C27,C29,C36,C37,C39,C35</v>
      </c>
      <c r="K20" s="290" t="s">
        <v>261</v>
      </c>
      <c r="L20" s="253" t="b" cm="1">
        <f t="array" ref="L20">_xlfn.LET(
  _xlpm.hay, TRIM(Triggers!$N$1:$BF$1),
  _xlpm.keysRaw, IFERROR(TRIM(_xlfn.TEXTSPLIT(B20,",")),""),
  _xlpm.tagsRaw, IFERROR(TRIM(_xlfn.TEXTSPLIT(F20,",")),""),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 s="266" t="str">
        <f>_xlfn.XLOOKUP(C20, FA!D:D, FA!E:E, "")</f>
        <v>FA:RELIABILITY</v>
      </c>
      <c r="N20" s="290" t="s">
        <v>1110</v>
      </c>
      <c r="O20" s="253" t="str" cm="1">
        <f t="array" ref="O20:AJ20">_xlfn.LET(
  _xlpm.groups, _xlfn.TEXTSPLIT(J20,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 s="253" t="str">
        <v>RISK31</v>
      </c>
      <c r="Q20" s="253" t="str">
        <v>AI system behavior may contradict intended or expected use over time</v>
      </c>
      <c r="R20"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20" s="253" t="str">
        <v>C27</v>
      </c>
      <c r="T20"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20" s="253" t="str">
        <v>Implement a centralized dashboard that provides real-time visibility into the operational and security status of AI systems. This includes monitoring model behavior (AIOps), detecting anomalies, tracking access logs, and surfacing potential security threats (SecOps).</v>
      </c>
      <c r="V20" s="253" t="str">
        <v>C29</v>
      </c>
      <c r="W20"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0" s="253" t="str">
        <v>Track AI agent activity and system changes with detailed records of system events, user actions, and configuration or model changes. Setting Concrete Metrics.</v>
      </c>
      <c r="Y20" s="253" t="str">
        <v>C36</v>
      </c>
      <c r="Z20"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A20"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AB20" s="253" t="str">
        <v>C37</v>
      </c>
      <c r="AC20" s="253" t="str">
        <v xml:space="preserve">Model Drift Alerts
To detect when deployed models become stale, inaccurate, or less reliable over time. Timely alerts enable teams to retrain or update models before errors impact users, reducing risk and maintaining trust and performance.
</v>
      </c>
      <c r="AD20"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E20" s="253" t="str">
        <v>C39</v>
      </c>
      <c r="AF20"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G20" s="253" t="str">
        <v xml:space="preserve">Define thresholds for normal behavior and set up real-time alerting for deviations.     
. Log all alerts and responses for ongoing review.      
. Periodically update detection rules based on new risks.
</v>
      </c>
      <c r="AH20" s="253" t="str">
        <v>C35</v>
      </c>
      <c r="AI20"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J20"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21" spans="1:36" ht="25.5" customHeight="1">
      <c r="A21" s="289" t="s">
        <v>1111</v>
      </c>
      <c r="B21" s="290" t="s">
        <v>263</v>
      </c>
      <c r="C21" s="288" t="s">
        <v>1012</v>
      </c>
      <c r="D21" s="290" t="s">
        <v>1112</v>
      </c>
      <c r="E21" s="290" t="s">
        <v>1007</v>
      </c>
      <c r="F21" s="288" t="s">
        <v>263</v>
      </c>
      <c r="G21" s="288" t="s">
        <v>1021</v>
      </c>
      <c r="H21" s="290" t="s">
        <v>1015</v>
      </c>
      <c r="I21" s="290" t="s">
        <v>1113</v>
      </c>
      <c r="J21" s="290" t="str" cm="1">
        <f t="array" ref="J21">_xlfn.TEXTJOIN(" | ",,
  IF(I21="",
     _xlfn.TEXTSPLIT(H21,";"),
     _xlfn.TEXTSPLIT(H21,";") &amp; ":" &amp; _xlfn.TEXTSPLIT(I21,";")
  )
)</f>
        <v>RISK43:C46,C48,C49</v>
      </c>
      <c r="K21" s="290" t="s">
        <v>261</v>
      </c>
      <c r="L21" s="253" t="b" cm="1">
        <f t="array" ref="L21">_xlfn.LET(
  _xlpm.hay, TRIM(Triggers!$N$1:$BF$1),
  _xlpm.keysRaw, IFERROR(TRIM(_xlfn.TEXTSPLIT(B21,",")),""),
  _xlpm.tagsRaw, IFERROR(TRIM(_xlfn.TEXTSPLIT(F21,",")),""),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 s="266" t="str">
        <f>_xlfn.XLOOKUP(C21, FA!D:D, FA!E:E, "")</f>
        <v>FA:HOVERSIGHT</v>
      </c>
      <c r="N21" s="290" t="s">
        <v>1114</v>
      </c>
      <c r="O21" s="253" t="str" cm="1">
        <f t="array" ref="O21:AA21">_xlfn.LET(
  _xlpm.groups, _xlfn.TEXTSPLIT(J21,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 s="253" t="str">
        <v>RISK43</v>
      </c>
      <c r="Q21" s="253" t="str">
        <v>Regulatory Non-Compliance Due to Inadequate Fairness, Privacy, and Security Controls</v>
      </c>
      <c r="R21"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1" s="253" t="str">
        <v>C46</v>
      </c>
      <c r="T21" s="253" t="str">
        <v xml:space="preserve">Pre-deployment Responsible AI Reviews 
To identify and address risks, vulnerabilities, and potential misuse before AI systems are launched, improving safety, reliability, and public trust.
</v>
      </c>
      <c r="U21"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1" s="253" t="str">
        <v>C48</v>
      </c>
      <c r="W21" s="253" t="str">
        <v xml:space="preserve">Responsible AI Standards &amp; AI Impact Assessments
To ensure AI systems are developed and deployed responsibly by systematically identifying and mitigating risks related to data use, ethics, privacy, societal impact, and compliance.
</v>
      </c>
      <c r="X21"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c r="Y21" s="253" t="str">
        <v>C49</v>
      </c>
      <c r="Z21" s="253" t="str">
        <v xml:space="preserve">Regulatory Alignment
To ensure AI systems comply with global and industry-specific laws, making them ready for audits and regulatory checks, reducing legal and operational risk.
</v>
      </c>
      <c r="AA21"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2" spans="1:36" ht="25.5" customHeight="1">
      <c r="A22" s="289" t="s">
        <v>1115</v>
      </c>
      <c r="B22" s="290" t="s">
        <v>267</v>
      </c>
      <c r="C22" s="288" t="s">
        <v>1116</v>
      </c>
      <c r="D22" s="290" t="s">
        <v>1117</v>
      </c>
      <c r="E22" s="290" t="s">
        <v>1007</v>
      </c>
      <c r="F22" s="288" t="s">
        <v>267</v>
      </c>
      <c r="G22" s="288" t="s">
        <v>1118</v>
      </c>
      <c r="H22" s="290" t="s">
        <v>1119</v>
      </c>
      <c r="I22" s="290" t="s">
        <v>1120</v>
      </c>
      <c r="J22" s="290" t="str" cm="1">
        <f t="array" ref="J22">_xlfn.TEXTJOIN(" | ",,
  IF(I22="",
     _xlfn.TEXTSPLIT(H22,";"),
     _xlfn.TEXTSPLIT(H22,";") &amp; ":" &amp; _xlfn.TEXTSPLIT(I22,";")
  )
)</f>
        <v xml:space="preserve">RISK28:C66 </v>
      </c>
      <c r="K22" s="290" t="s">
        <v>265</v>
      </c>
      <c r="L22" s="253" t="b" cm="1">
        <f t="array" ref="L22">_xlfn.LET(
  _xlpm.hay, TRIM(Triggers!$N$1:$BF$1),
  _xlpm.keysRaw, IFERROR(TRIM(_xlfn.TEXTSPLIT(B22,",")),""),
  _xlpm.tagsRaw, IFERROR(TRIM(_xlfn.TEXTSPLIT(F22,",")),""),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 s="266" t="str">
        <f>_xlfn.XLOOKUP(C22, FA!D:D, FA!E:E, "")</f>
        <v>FA:CONTESTABILITY</v>
      </c>
      <c r="N22" s="290" t="s">
        <v>1121</v>
      </c>
      <c r="O22" s="253" t="str" cm="1">
        <f t="array" ref="O22:U22">_xlfn.LET(
  _xlpm.groups, _xlfn.TEXTSPLIT(J22,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 s="253" t="str">
        <v>RISK28</v>
      </c>
      <c r="Q22" s="253" t="str">
        <v>AI service becomes unavailable, impacting users and operations</v>
      </c>
      <c r="R22"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2" s="253" t="str">
        <v>C66</v>
      </c>
      <c r="T22" s="253" t="str">
        <v>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v>
      </c>
      <c r="U22" s="253" t="str">
        <v>.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v>
      </c>
    </row>
    <row r="23" spans="1:36" ht="25.5" customHeight="1">
      <c r="A23" s="289" t="s">
        <v>1122</v>
      </c>
      <c r="B23" s="290" t="s">
        <v>267</v>
      </c>
      <c r="C23" s="288" t="s">
        <v>1116</v>
      </c>
      <c r="D23" s="290" t="s">
        <v>1123</v>
      </c>
      <c r="E23" s="290" t="s">
        <v>1007</v>
      </c>
      <c r="F23" s="288" t="s">
        <v>267</v>
      </c>
      <c r="G23" s="288" t="s">
        <v>1124</v>
      </c>
      <c r="H23" s="290" t="s">
        <v>1040</v>
      </c>
      <c r="I23" s="290" t="s">
        <v>1125</v>
      </c>
      <c r="J23" s="290" t="str" cm="1">
        <f t="array" ref="J23">_xlfn.TEXTJOIN(" | ",,
  IF(I23="",
     _xlfn.TEXTSPLIT(H23,";"),
     _xlfn.TEXTSPLIT(H23,";") &amp; ":" &amp; _xlfn.TEXTSPLIT(I23,";")
  )
)</f>
        <v xml:space="preserve">RISK48:C59 </v>
      </c>
      <c r="K23" s="290" t="s">
        <v>265</v>
      </c>
      <c r="L23" s="253" t="b" cm="1">
        <f t="array" ref="L23">_xlfn.LET(
  _xlpm.hay, TRIM(Triggers!$N$1:$BF$1),
  _xlpm.keysRaw, IFERROR(TRIM(_xlfn.TEXTSPLIT(B23,",")),""),
  _xlpm.tagsRaw, IFERROR(TRIM(_xlfn.TEXTSPLIT(F23,",")),""),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 s="266" t="str">
        <f>_xlfn.XLOOKUP(C23, FA!D:D, FA!E:E, "")</f>
        <v>FA:CONTESTABILITY</v>
      </c>
      <c r="N23" s="290" t="s">
        <v>1126</v>
      </c>
      <c r="O23" s="253" t="str" cm="1">
        <f t="array" ref="O23:U23">_xlfn.LET(
  _xlpm.groups, _xlfn.TEXTSPLIT(J23,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 s="253" t="str">
        <v>RISK48</v>
      </c>
      <c r="Q23" s="253" t="str">
        <v>Maintenance Difficulty Due to Missing Documentation</v>
      </c>
      <c r="R23"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23" s="253" t="str">
        <v>C59</v>
      </c>
      <c r="T23"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3"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4" spans="1:36" ht="25.5" customHeight="1">
      <c r="A24" s="289" t="s">
        <v>1127</v>
      </c>
      <c r="B24" s="290" t="s">
        <v>272</v>
      </c>
      <c r="C24" s="288" t="s">
        <v>1080</v>
      </c>
      <c r="D24" s="290" t="s">
        <v>1128</v>
      </c>
      <c r="E24" s="290" t="s">
        <v>1007</v>
      </c>
      <c r="F24" s="288" t="s">
        <v>255</v>
      </c>
      <c r="G24" s="288" t="s">
        <v>1129</v>
      </c>
      <c r="H24" s="290" t="s">
        <v>1092</v>
      </c>
      <c r="I24" s="290" t="s">
        <v>1130</v>
      </c>
      <c r="J24" s="290" t="str" cm="1">
        <f t="array" ref="J24">_xlfn.TEXTJOIN(" | ",,
  IF(I24="",
     _xlfn.TEXTSPLIT(H24,";"),
     _xlfn.TEXTSPLIT(H24,";") &amp; ":" &amp; _xlfn.TEXTSPLIT(I24,";")
  )
)</f>
        <v>RISK13:C72</v>
      </c>
      <c r="K24" s="290" t="s">
        <v>270</v>
      </c>
      <c r="L24" s="253" t="b" cm="1">
        <f t="array" ref="L24">_xlfn.LET(
  _xlpm.hay, TRIM(Triggers!$N$1:$BF$1),
  _xlpm.keysRaw, IFERROR(TRIM(_xlfn.TEXTSPLIT(B24,",")),""),
  _xlpm.tagsRaw, IFERROR(TRIM(_xlfn.TEXTSPLIT(F24,",")),""),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 s="266" t="str">
        <f>_xlfn.XLOOKUP(C24, FA!D:D, FA!E:E, "")</f>
        <v>FA:LEGAL</v>
      </c>
      <c r="N24" s="290" t="s">
        <v>1131</v>
      </c>
      <c r="O24" s="253" t="str" cm="1">
        <f t="array" ref="O24:U24">_xlfn.LET(
  _xlpm.groups, _xlfn.TEXTSPLIT(J24,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 s="253" t="str">
        <v>RISK13</v>
      </c>
      <c r="Q24" s="253" t="str">
        <v>Exposure of user data to unauthorized parties</v>
      </c>
      <c r="R24"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24" s="253" t="str">
        <v>C72</v>
      </c>
      <c r="T24"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U24"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25" spans="1:36" ht="25.5" customHeight="1">
      <c r="A25" s="289" t="s">
        <v>1132</v>
      </c>
      <c r="B25" s="290" t="s">
        <v>272</v>
      </c>
      <c r="C25" s="288" t="s">
        <v>1068</v>
      </c>
      <c r="D25" s="290" t="s">
        <v>1133</v>
      </c>
      <c r="E25" s="290" t="s">
        <v>1007</v>
      </c>
      <c r="F25" s="288" t="s">
        <v>255</v>
      </c>
      <c r="G25" s="288" t="s">
        <v>1134</v>
      </c>
      <c r="H25" s="290" t="s">
        <v>1135</v>
      </c>
      <c r="I25" s="290" t="s">
        <v>1136</v>
      </c>
      <c r="J25" s="290" t="str" cm="1">
        <f t="array" ref="J25">_xlfn.TEXTJOIN(" | ",,
  IF(I25="",
     _xlfn.TEXTSPLIT(H25,";"),
     _xlfn.TEXTSPLIT(H25,";") &amp; ":" &amp; _xlfn.TEXTSPLIT(I25,";")
  )
)</f>
        <v>RISK12:C69</v>
      </c>
      <c r="K25" s="290" t="s">
        <v>270</v>
      </c>
      <c r="L25" s="253" t="b" cm="1">
        <f t="array" ref="L25">_xlfn.LET(
  _xlpm.hay, TRIM(Triggers!$N$1:$BF$1),
  _xlpm.keysRaw, IFERROR(TRIM(_xlfn.TEXTSPLIT(B25,",")),""),
  _xlpm.tagsRaw, IFERROR(TRIM(_xlfn.TEXTSPLIT(F25,",")),""),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 s="266" t="str">
        <f>_xlfn.XLOOKUP(C25, FA!D:D, FA!E:E, "")</f>
        <v>FA:DATA;FA:PRIVACY</v>
      </c>
      <c r="N25" s="290" t="s">
        <v>1137</v>
      </c>
      <c r="O25" s="253" t="str" cm="1">
        <f t="array" ref="O25:U25">_xlfn.LET(
  _xlpm.groups, _xlfn.TEXTSPLIT(J25,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 s="253" t="str">
        <v>RISK12</v>
      </c>
      <c r="Q25" s="253" t="str">
        <v xml:space="preserve">Transfer of personal data to foreign jurisdictions </v>
      </c>
      <c r="R25" s="253" t="str">
        <v>Refers to the movement of user data across borders to countries with different or weaker privacy protections. Such transfers can lead to loss of control over data, potential surveillance risks, and non-compliance with international data transfer regulations.</v>
      </c>
      <c r="S25" s="253" t="str">
        <v>C69</v>
      </c>
      <c r="T25"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25"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26" spans="1:36" ht="25.5" customHeight="1">
      <c r="A26" s="289" t="s">
        <v>1138</v>
      </c>
      <c r="B26" s="290" t="s">
        <v>272</v>
      </c>
      <c r="C26" s="288" t="s">
        <v>1080</v>
      </c>
      <c r="D26" s="290" t="s">
        <v>1139</v>
      </c>
      <c r="E26" s="290" t="s">
        <v>1007</v>
      </c>
      <c r="F26" s="288" t="s">
        <v>1140</v>
      </c>
      <c r="G26" s="288" t="s">
        <v>1141</v>
      </c>
      <c r="H26" s="290" t="s">
        <v>1015</v>
      </c>
      <c r="I26" s="290" t="s">
        <v>1142</v>
      </c>
      <c r="J26" s="290" t="str" cm="1">
        <f t="array" ref="J26">_xlfn.TEXTJOIN(" | ",,
  IF(I26="",
     _xlfn.TEXTSPLIT(H26,";"),
     _xlfn.TEXTSPLIT(H26,";") &amp; ":" &amp; _xlfn.TEXTSPLIT(I26,";")
  )
)</f>
        <v>RISK43:C74</v>
      </c>
      <c r="K26" s="290" t="s">
        <v>270</v>
      </c>
      <c r="L26" s="253" t="b" cm="1">
        <f t="array" ref="L26">_xlfn.LET(
  _xlpm.hay, TRIM(Triggers!$N$1:$BF$1),
  _xlpm.keysRaw, IFERROR(TRIM(_xlfn.TEXTSPLIT(B26,",")),""),
  _xlpm.tagsRaw, IFERROR(TRIM(_xlfn.TEXTSPLIT(F26,",")),""),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 s="266" t="str">
        <f>_xlfn.XLOOKUP(C26, FA!D:D, FA!E:E, "")</f>
        <v>FA:LEGAL</v>
      </c>
      <c r="N26" s="290" t="s">
        <v>1143</v>
      </c>
      <c r="O26" s="253" t="str" cm="1">
        <f t="array" ref="O26:U26">_xlfn.LET(
  _xlpm.groups, _xlfn.TEXTSPLIT(J26,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 s="253" t="str">
        <v>RISK43</v>
      </c>
      <c r="Q26" s="253" t="str">
        <v>Regulatory Non-Compliance Due to Inadequate Fairness, Privacy, and Security Controls</v>
      </c>
      <c r="R26"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6" s="253" t="str">
        <v>C74</v>
      </c>
      <c r="T26" s="253" t="str">
        <v>AI-Specific Contract Review and Controls
If SaaS contracts do not explicitly address AI-specific risks—such as model changes, data ownership, audit rights, or limitations on AI use—organizations may face unexpected compliance failures, IP loss, and insufficient oversight. Regular review and negotiation of these terms in contracts ensures legal clarity, maintains control over critical AI assets, and aligns vendor operations with regulatory and ethical requirements. This reduces the risk of regulatory penalties, protects proprietary and user data, and improves accountability in vendor relationships.</v>
      </c>
      <c r="U26" s="253" t="str">
        <v>. Require legal and procurement review of all SaaS contracts for clauses covering model updates, retraining, and sunset/transition plans.
. Ensure data ownership, usage rights, and permitted data sharing practices are clearly defined.
. Mandate audit rights for AI model performance, training data, and update records.
. Include clauses requiring notification and approval of significant AI model changes. 
. Specify roles, responsibilities, and limits for both vendor and customer regarding AI outputs and actions.
. Reference internal AI policy, risk, and compliance frameworks in contract appendices. 
. Review contract templates annually as laws, standards, or internal policies evolve.</v>
      </c>
    </row>
    <row r="27" spans="1:36" ht="25.5" customHeight="1">
      <c r="A27" s="289" t="s">
        <v>1144</v>
      </c>
      <c r="B27" s="290" t="s">
        <v>272</v>
      </c>
      <c r="C27" s="288" t="s">
        <v>1012</v>
      </c>
      <c r="D27" s="290" t="s">
        <v>1145</v>
      </c>
      <c r="E27" s="290" t="s">
        <v>1007</v>
      </c>
      <c r="F27" s="288" t="s">
        <v>1146</v>
      </c>
      <c r="G27" s="288" t="s">
        <v>1021</v>
      </c>
      <c r="H27" s="290" t="s">
        <v>1034</v>
      </c>
      <c r="I27" s="290" t="s">
        <v>1147</v>
      </c>
      <c r="J27" s="290" t="str" cm="1">
        <f t="array" ref="J27">_xlfn.TEXTJOIN(" | ",,
  IF(I27="",
     _xlfn.TEXTSPLIT(H27,";"),
     _xlfn.TEXTSPLIT(H27,";") &amp; ":" &amp; _xlfn.TEXTSPLIT(I27,";")
  )
)</f>
        <v>RISK34:C24,C14,C25</v>
      </c>
      <c r="K27" s="290" t="s">
        <v>270</v>
      </c>
      <c r="L27" s="253" t="b" cm="1">
        <f t="array" ref="L27">_xlfn.LET(
  _xlpm.hay, TRIM(Triggers!$N$1:$BF$1),
  _xlpm.keysRaw, IFERROR(TRIM(_xlfn.TEXTSPLIT(B27,",")),""),
  _xlpm.tagsRaw, IFERROR(TRIM(_xlfn.TEXTSPLIT(F27,",")),""),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 s="266" t="str">
        <f>_xlfn.XLOOKUP(C27, FA!D:D, FA!E:E, "")</f>
        <v>FA:HOVERSIGHT</v>
      </c>
      <c r="N27" s="290" t="s">
        <v>1148</v>
      </c>
      <c r="O27" s="253" t="str" cm="1">
        <f t="array" ref="O27:AA27">_xlfn.LET(
  _xlpm.groups, _xlfn.TEXTSPLIT(J27,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 s="253" t="str">
        <v>RISK34</v>
      </c>
      <c r="Q27" s="253" t="str">
        <v>No clear responsibility for AI outcomes and failures</v>
      </c>
      <c r="R27"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7" s="253" t="str">
        <v>C24</v>
      </c>
      <c r="T27" s="253" t="str">
        <v>Product Governance
To ensure all AI models and products adhere to required privacy and security standards before deployment. Systematic governance reduces the risk of non-compliance, reputational harm, and security failures in production.</v>
      </c>
      <c r="U27"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27" s="253" t="str">
        <v>C14</v>
      </c>
      <c r="W27"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X27"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Y27" s="253" t="str">
        <v>C25</v>
      </c>
      <c r="Z27" s="253" t="str">
        <v>Risk Governance
To maintain a clear understanding of the residual risks that AI systems pose, allowing for informed decisions and ongoing improvement. A well-maintained AI risk register enables prioritization, accountability, and regulatory compliance.</v>
      </c>
      <c r="AA27"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28" spans="1:36" ht="25.5" customHeight="1">
      <c r="A28" s="289" t="s">
        <v>1149</v>
      </c>
      <c r="B28" s="290" t="s">
        <v>272</v>
      </c>
      <c r="C28" s="288" t="s">
        <v>1049</v>
      </c>
      <c r="D28" s="290" t="s">
        <v>1150</v>
      </c>
      <c r="E28" s="290" t="s">
        <v>1007</v>
      </c>
      <c r="F28" s="288" t="s">
        <v>1140</v>
      </c>
      <c r="G28" s="288" t="s">
        <v>1151</v>
      </c>
      <c r="H28" s="290" t="s">
        <v>1152</v>
      </c>
      <c r="I28" s="290" t="s">
        <v>1130</v>
      </c>
      <c r="J28" s="290" t="str" cm="1">
        <f t="array" ref="J28">_xlfn.TEXTJOIN(" | ",,
  IF(I28="",
     _xlfn.TEXTSPLIT(H28,";"),
     _xlfn.TEXTSPLIT(H28,";") &amp; ":" &amp; _xlfn.TEXTSPLIT(I28,";")
  )
)</f>
        <v>RISK29:C72</v>
      </c>
      <c r="K28" s="290" t="s">
        <v>270</v>
      </c>
      <c r="L28" s="253" t="b" cm="1">
        <f t="array" ref="L28">_xlfn.LET(
  _xlpm.hay, TRIM(Triggers!$N$1:$BF$1),
  _xlpm.keysRaw, IFERROR(TRIM(_xlfn.TEXTSPLIT(B28,",")),""),
  _xlpm.tagsRaw, IFERROR(TRIM(_xlfn.TEXTSPLIT(F28,",")),""),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 s="266" t="str">
        <f>_xlfn.XLOOKUP(C28, FA!D:D, FA!E:E, "")</f>
        <v>FA:SECURITY</v>
      </c>
      <c r="N28" s="290" t="s">
        <v>1153</v>
      </c>
      <c r="O28" s="253" t="str" cm="1">
        <f t="array" ref="O28:U28">_xlfn.LET(
  _xlpm.groups, _xlfn.TEXTSPLIT(J28,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 s="253" t="str">
        <v>RISK29</v>
      </c>
      <c r="Q28" s="253" t="str">
        <v>AI system compromised through insecure third-party components</v>
      </c>
      <c r="R28"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28" s="253" t="str">
        <v>C72</v>
      </c>
      <c r="T28"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U28"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29" spans="1:36" ht="25.5" customHeight="1">
      <c r="A29" s="289" t="s">
        <v>1154</v>
      </c>
      <c r="B29" s="290" t="s">
        <v>276</v>
      </c>
      <c r="C29" s="288" t="s">
        <v>1080</v>
      </c>
      <c r="D29" s="290" t="s">
        <v>1155</v>
      </c>
      <c r="E29" s="290" t="s">
        <v>1007</v>
      </c>
      <c r="F29" s="288" t="s">
        <v>247</v>
      </c>
      <c r="G29" s="288" t="s">
        <v>1141</v>
      </c>
      <c r="H29" s="290" t="s">
        <v>1156</v>
      </c>
      <c r="I29" s="290" t="s">
        <v>1157</v>
      </c>
      <c r="J29" s="290" t="str" cm="1">
        <f t="array" ref="J29">_xlfn.TEXTJOIN(" | ",,
  IF(I29="",
     _xlfn.TEXTSPLIT(H29,";"),
     _xlfn.TEXTSPLIT(H29,";") &amp; ":" &amp; _xlfn.TEXTSPLIT(I29,";")
  )
)</f>
        <v>RISK14:C70</v>
      </c>
      <c r="K29" s="290" t="s">
        <v>274</v>
      </c>
      <c r="L29" s="253" t="b" cm="1">
        <f t="array" ref="L29">_xlfn.LET(
  _xlpm.hay, TRIM(Triggers!$N$1:$BF$1),
  _xlpm.keysRaw, IFERROR(TRIM(_xlfn.TEXTSPLIT(B29,",")),""),
  _xlpm.tagsRaw, IFERROR(TRIM(_xlfn.TEXTSPLIT(F29,",")),""),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 s="266" t="str">
        <f>_xlfn.XLOOKUP(C29, FA!D:D, FA!E:E, "")</f>
        <v>FA:LEGAL</v>
      </c>
      <c r="N29" s="290" t="s">
        <v>1158</v>
      </c>
      <c r="O29" s="253" t="str" cm="1">
        <f t="array" ref="O29:U29">_xlfn.LET(
  _xlpm.groups, _xlfn.TEXTSPLIT(J29,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 s="253" t="str">
        <v>RISK14</v>
      </c>
      <c r="Q29" s="253" t="str">
        <v>Lack of transparency in data/model access impacting fairness and accountability</v>
      </c>
      <c r="R29" s="253" t="str">
        <v>Refers to insufficient visibility into who has access to data or models, and how decisions are made using them. This opacity undermines the ability to audit or explain outcomes, increasing the risk of bias, misuse, and loss of accountability in AI systems.</v>
      </c>
      <c r="S29" s="253" t="str">
        <v>C70</v>
      </c>
      <c r="T29"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U29"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30" spans="1:36" ht="25.5" customHeight="1">
      <c r="A30" s="289" t="s">
        <v>1159</v>
      </c>
      <c r="B30" s="290" t="s">
        <v>276</v>
      </c>
      <c r="C30" s="288" t="s">
        <v>1026</v>
      </c>
      <c r="D30" s="290" t="s">
        <v>1160</v>
      </c>
      <c r="E30" s="290" t="s">
        <v>1007</v>
      </c>
      <c r="F30" s="288" t="s">
        <v>255</v>
      </c>
      <c r="G30" s="288" t="s">
        <v>1101</v>
      </c>
      <c r="H30" s="290" t="s">
        <v>1029</v>
      </c>
      <c r="I30" s="290" t="s">
        <v>1161</v>
      </c>
      <c r="J30" s="290" t="str" cm="1">
        <f t="array" ref="J30">_xlfn.TEXTJOIN(" | ",,
  IF(I30="",
     _xlfn.TEXTSPLIT(H30,";"),
     _xlfn.TEXTSPLIT(H30,";") &amp; ":" &amp; _xlfn.TEXTSPLIT(I30,";")
  )
)</f>
        <v>RISK23:C55,C31,C35</v>
      </c>
      <c r="K30" s="290" t="s">
        <v>274</v>
      </c>
      <c r="L30" s="253" t="b" cm="1">
        <f t="array" ref="L30">_xlfn.LET(
  _xlpm.hay, TRIM(Triggers!$N$1:$BF$1),
  _xlpm.keysRaw, IFERROR(TRIM(_xlfn.TEXTSPLIT(B30,",")),""),
  _xlpm.tagsRaw, IFERROR(TRIM(_xlfn.TEXTSPLIT(F30,",")),""),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 s="266" t="str">
        <f>_xlfn.XLOOKUP(C30, FA!D:D, FA!E:E, "")</f>
        <v>FA:FAIRNESS</v>
      </c>
      <c r="N30" s="290" t="s">
        <v>1162</v>
      </c>
      <c r="O30" s="253" t="str" cm="1">
        <f t="array" ref="O30:AA30">_xlfn.LET(
  _xlpm.groups, _xlfn.TEXTSPLIT(J30,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 s="253" t="str">
        <v>RISK23</v>
      </c>
      <c r="Q30" s="253" t="str">
        <v>Potential for unnoticed discrimination or unfair treatment in AI outputs</v>
      </c>
      <c r="R30"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30" s="253" t="str">
        <v>C55</v>
      </c>
      <c r="T30" s="253" t="str">
        <v>Bias &amp; Fairness Testing
To ensure that AI systems do not produce discriminatory or systematically unfair outcomes across different user groups, which could lead to harm, regulatory non-compliance, and erosion of public trust.</v>
      </c>
      <c r="U30"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30" s="253" t="str">
        <v>C31</v>
      </c>
      <c r="W30"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30"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30" s="253" t="str">
        <v>C35</v>
      </c>
      <c r="Z30"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30"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31" spans="1:36" ht="25.5" customHeight="1">
      <c r="A31" s="289" t="s">
        <v>1163</v>
      </c>
      <c r="B31" s="290" t="s">
        <v>276</v>
      </c>
      <c r="C31" s="288" t="s">
        <v>1164</v>
      </c>
      <c r="D31" s="290" t="s">
        <v>1165</v>
      </c>
      <c r="E31" s="290" t="s">
        <v>1007</v>
      </c>
      <c r="F31" s="288" t="s">
        <v>1140</v>
      </c>
      <c r="G31" s="288" t="s">
        <v>1166</v>
      </c>
      <c r="H31" s="290" t="s">
        <v>1156</v>
      </c>
      <c r="I31" s="290" t="s">
        <v>1065</v>
      </c>
      <c r="J31" s="290" t="str" cm="1">
        <f t="array" ref="J31">_xlfn.TEXTJOIN(" | ",,
  IF(I31="",
     _xlfn.TEXTSPLIT(H31,";"),
     _xlfn.TEXTSPLIT(H31,";") &amp; ":" &amp; _xlfn.TEXTSPLIT(I31,";")
  )
)</f>
        <v>RISK14:C41,C42</v>
      </c>
      <c r="K31" s="290" t="s">
        <v>274</v>
      </c>
      <c r="L31" s="253" t="b" cm="1">
        <f t="array" ref="L31">_xlfn.LET(
  _xlpm.hay, TRIM(Triggers!$N$1:$BF$1),
  _xlpm.keysRaw, IFERROR(TRIM(_xlfn.TEXTSPLIT(B31,",")),""),
  _xlpm.tagsRaw, IFERROR(TRIM(_xlfn.TEXTSPLIT(F31,",")),""),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 s="266" t="str">
        <f>_xlfn.XLOOKUP(C31, FA!D:D, FA!E:E, "")</f>
        <v>FA:TRANSPARENCY</v>
      </c>
      <c r="N31" s="290" t="s">
        <v>1167</v>
      </c>
      <c r="O31" s="253" t="str" cm="1">
        <f t="array" ref="O31:X31">_xlfn.LET(
  _xlpm.groups, _xlfn.TEXTSPLIT(J31,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 s="253" t="str">
        <v>RISK14</v>
      </c>
      <c r="Q31" s="253" t="str">
        <v>Lack of transparency in data/model access impacting fairness and accountability</v>
      </c>
      <c r="R31" s="253" t="str">
        <v>Refers to insufficient visibility into who has access to data or models, and how decisions are made using them. This opacity undermines the ability to audit or explain outcomes, increasing the risk of bias, misuse, and loss of accountability in AI systems.</v>
      </c>
      <c r="S31" s="253" t="str">
        <v>C41</v>
      </c>
      <c r="T31" s="253" t="str">
        <v xml:space="preserve">Model Inventory &amp; Audit Logs
To ensure accountability, traceability, and regulatory compliance by keeping detailed records of all AI models, their purposes, usage, and change history. This supports audits, risk reviews, and responsible management.
</v>
      </c>
      <c r="U31" s="253" t="str">
        <v xml:space="preserve">Maintain an up-to-date inventory of all AI models, including descriptions, owners, use cases, and deployment details.
. Implement comprehensive audit logs for access, changes, and usage. 
. Regularly review logs for compliance and risk.
</v>
      </c>
      <c r="V31" s="253" t="str">
        <v>C42</v>
      </c>
      <c r="W31" s="253" t="str">
        <v xml:space="preserve">Transparency Documentation
To ensure stakeholders understand how and why AI models are used, supporting accountability, informed decision-making, and regulatory compliance. Detailed documentation improves trust and helps with audits or reviews.
</v>
      </c>
      <c r="X31"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32" spans="1:36" ht="25.5" customHeight="1">
      <c r="A32" s="289" t="s">
        <v>1168</v>
      </c>
      <c r="B32" s="290" t="s">
        <v>276</v>
      </c>
      <c r="C32" s="288" t="s">
        <v>1012</v>
      </c>
      <c r="D32" s="290" t="s">
        <v>1169</v>
      </c>
      <c r="E32" s="290" t="s">
        <v>1007</v>
      </c>
      <c r="F32" s="288" t="s">
        <v>1146</v>
      </c>
      <c r="G32" s="288" t="s">
        <v>1021</v>
      </c>
      <c r="H32" s="290" t="s">
        <v>1170</v>
      </c>
      <c r="I32" s="290" t="s">
        <v>1171</v>
      </c>
      <c r="J32" s="290" t="str" cm="1">
        <f t="array" ref="J32">_xlfn.TEXTJOIN(" | ",,
  IF(I32="",
     _xlfn.TEXTSPLIT(H32,";"),
     _xlfn.TEXTSPLIT(H32,";") &amp; ":" &amp; _xlfn.TEXTSPLIT(I32,";")
  )
)</f>
        <v>RISK34:C24,C50 | RISK24:C42,C56</v>
      </c>
      <c r="K32" s="290" t="s">
        <v>274</v>
      </c>
      <c r="L32" s="253" t="b" cm="1">
        <f t="array" ref="L32">_xlfn.LET(
  _xlpm.hay, TRIM(Triggers!$N$1:$BF$1),
  _xlpm.keysRaw, IFERROR(TRIM(_xlfn.TEXTSPLIT(B32,",")),""),
  _xlpm.tagsRaw, IFERROR(TRIM(_xlfn.TEXTSPLIT(F32,",")),""),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 s="266" t="str">
        <f>_xlfn.XLOOKUP(C32, FA!D:D, FA!E:E, "")</f>
        <v>FA:HOVERSIGHT</v>
      </c>
      <c r="N32" s="290" t="s">
        <v>1172</v>
      </c>
      <c r="O32" s="253" t="str" cm="1">
        <f t="array" ref="O32:AG32">_xlfn.LET(
  _xlpm.groups, _xlfn.TEXTSPLIT(J32,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 s="253" t="str">
        <v>RISK34</v>
      </c>
      <c r="Q32" s="253" t="str">
        <v>No clear responsibility for AI outcomes and failures</v>
      </c>
      <c r="R32"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32" s="253" t="str">
        <v>C24</v>
      </c>
      <c r="T32" s="253" t="str">
        <v>Product Governance
To ensure all AI models and products adhere to required privacy and security standards before deployment. Systematic governance reduces the risk of non-compliance, reputational harm, and security failures in production.</v>
      </c>
      <c r="U32"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2" s="253" t="str">
        <v>C50</v>
      </c>
      <c r="W32" s="253" t="str">
        <v xml:space="preserve">AI Governance Board
To ensure expert oversight, strategic direction, and responsible use of AI systems across the organization. Governance boards help manage risks, set policies, and provide accountability for AI deployment and operations.
</v>
      </c>
      <c r="X32" s="253"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Y32" s="253" t="str">
        <v>RISK24</v>
      </c>
      <c r="Z32" s="253" t="str">
        <v>Users and stakeholders cannot understand or challenge AI decisions</v>
      </c>
      <c r="AA32"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AB32" s="253" t="str">
        <v>C42</v>
      </c>
      <c r="AC32" s="253" t="str">
        <v xml:space="preserve">Transparency Documentation
To ensure stakeholders understand how and why AI models are used, supporting accountability, informed decision-making, and regulatory compliance. Detailed documentation improves trust and helps with audits or reviews.
</v>
      </c>
      <c r="AD32"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E32" s="253" t="str">
        <v>C56</v>
      </c>
      <c r="AF32"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G32"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3" spans="1:33" ht="25.5" customHeight="1">
      <c r="A33" s="289" t="s">
        <v>1173</v>
      </c>
      <c r="B33" s="290" t="s">
        <v>280</v>
      </c>
      <c r="C33" s="288" t="s">
        <v>1038</v>
      </c>
      <c r="D33" s="290" t="s">
        <v>1174</v>
      </c>
      <c r="E33" s="290" t="s">
        <v>1007</v>
      </c>
      <c r="F33" s="288" t="s">
        <v>251</v>
      </c>
      <c r="G33" s="288" t="s">
        <v>1101</v>
      </c>
      <c r="H33" s="290" t="s">
        <v>1175</v>
      </c>
      <c r="I33" s="290" t="s">
        <v>1176</v>
      </c>
      <c r="J33" s="290" t="str" cm="1">
        <f t="array" ref="J33">_xlfn.TEXTJOIN(" | ",,
  IF(I33="",
     _xlfn.TEXTSPLIT(H33,";"),
     _xlfn.TEXTSPLIT(H33,";") &amp; ":" &amp; _xlfn.TEXTSPLIT(I33,";")
  )
)</f>
        <v>RISK27:C05,C26 | RISK49:C41,C59</v>
      </c>
      <c r="K33" s="290" t="s">
        <v>278</v>
      </c>
      <c r="L33" s="253" t="b" cm="1">
        <f t="array" ref="L33">_xlfn.LET(
  _xlpm.hay, TRIM(Triggers!$N$1:$BF$1),
  _xlpm.keysRaw, IFERROR(TRIM(_xlfn.TEXTSPLIT(B33,",")),""),
  _xlpm.tagsRaw, IFERROR(TRIM(_xlfn.TEXTSPLIT(F33,",")),""),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 s="266" t="str">
        <f>_xlfn.XLOOKUP(C33, FA!D:D, FA!E:E, "")</f>
        <v>FA:ACCOUNTABITY;FA:TRANSPARENCY</v>
      </c>
      <c r="N33" s="290" t="s">
        <v>1177</v>
      </c>
      <c r="O33" s="253" t="str" cm="1">
        <f t="array" ref="O33:AG33">_xlfn.LET(
  _xlpm.groups, _xlfn.TEXTSPLIT(J33,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 s="253" t="str">
        <v>RISK27</v>
      </c>
      <c r="Q33" s="253" t="str">
        <v>Training data or model code manipulated, leading to untrustworthy outputs</v>
      </c>
      <c r="R33" s="253"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S33" s="253" t="str">
        <v>C05</v>
      </c>
      <c r="T33"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33"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33" s="253" t="str">
        <v>C26</v>
      </c>
      <c r="W33" s="253"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X33" s="253"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c r="Y33" s="253" t="str">
        <v>RISK49</v>
      </c>
      <c r="Z33" s="253" t="str">
        <v>Auditing Challenges Due to Missing Decision Records and Documentation</v>
      </c>
      <c r="AA33"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B33" s="253" t="str">
        <v>C41</v>
      </c>
      <c r="AC33" s="253" t="str">
        <v xml:space="preserve">Model Inventory &amp; Audit Logs
To ensure accountability, traceability, and regulatory compliance by keeping detailed records of all AI models, their purposes, usage, and change history. This supports audits, risk reviews, and responsible management.
</v>
      </c>
      <c r="AD33" s="253" t="str">
        <v xml:space="preserve">Maintain an up-to-date inventory of all AI models, including descriptions, owners, use cases, and deployment details.
. Implement comprehensive audit logs for access, changes, and usage. 
. Regularly review logs for compliance and risk.
</v>
      </c>
      <c r="AE33" s="253" t="str">
        <v>C59</v>
      </c>
      <c r="AF33"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33"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34" spans="1:33" ht="25.5" customHeight="1">
      <c r="A34" s="289" t="s">
        <v>1178</v>
      </c>
      <c r="B34" s="290" t="s">
        <v>280</v>
      </c>
      <c r="C34" s="288" t="s">
        <v>1106</v>
      </c>
      <c r="D34" s="290" t="s">
        <v>1179</v>
      </c>
      <c r="E34" s="290" t="s">
        <v>1007</v>
      </c>
      <c r="F34" s="288" t="s">
        <v>263</v>
      </c>
      <c r="G34" s="288" t="s">
        <v>1101</v>
      </c>
      <c r="H34" s="290" t="s">
        <v>1102</v>
      </c>
      <c r="I34" s="290" t="s">
        <v>1180</v>
      </c>
      <c r="J34" s="290" t="str" cm="1">
        <f t="array" ref="J34">_xlfn.TEXTJOIN(" | ",,
  IF(I34="",
     _xlfn.TEXTSPLIT(H34,";"),
     _xlfn.TEXTSPLIT(H34,";") &amp; ":" &amp; _xlfn.TEXTSPLIT(I34,";")
  )
)</f>
        <v>RISK08:C36,C37,C35</v>
      </c>
      <c r="K34" s="290" t="s">
        <v>278</v>
      </c>
      <c r="L34" s="253" t="b" cm="1">
        <f t="array" ref="L34">_xlfn.LET(
  _xlpm.hay, TRIM(Triggers!$N$1:$BF$1),
  _xlpm.keysRaw, IFERROR(TRIM(_xlfn.TEXTSPLIT(B34,",")),""),
  _xlpm.tagsRaw, IFERROR(TRIM(_xlfn.TEXTSPLIT(F34,",")),""),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 s="266" t="str">
        <f>_xlfn.XLOOKUP(C34, FA!D:D, FA!E:E, "")</f>
        <v>FA:RELIABILITY</v>
      </c>
      <c r="N34" s="290" t="s">
        <v>1181</v>
      </c>
      <c r="O34" s="253" t="str" cm="1">
        <f t="array" ref="O34:AA34">_xlfn.LET(
  _xlpm.groups, _xlfn.TEXTSPLIT(J34,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 s="253" t="str">
        <v>RISK08</v>
      </c>
      <c r="Q34" s="253" t="str">
        <v>Poor performance in new types of data distribution</v>
      </c>
      <c r="R34" s="253" t="str">
        <v>Over time, shifts in data distribution can cause the originally trained model to become outdated or misaligned with current needs. The training data may no longer reflect real-world conditions, making the model ineffective at handling emerging use cases or new types of input data.</v>
      </c>
      <c r="S34" s="253" t="str">
        <v>C36</v>
      </c>
      <c r="T34"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U34"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V34" s="253" t="str">
        <v>C37</v>
      </c>
      <c r="W34" s="253" t="str">
        <v xml:space="preserve">Model Drift Alerts
To detect when deployed models become stale, inaccurate, or less reliable over time. Timely alerts enable teams to retrain or update models before errors impact users, reducing risk and maintaining trust and performance.
</v>
      </c>
      <c r="X34"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Y34" s="253" t="str">
        <v>C35</v>
      </c>
      <c r="Z34"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34"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35" spans="1:33" ht="25.5" customHeight="1">
      <c r="A35" s="289" t="s">
        <v>1182</v>
      </c>
      <c r="B35" s="290" t="s">
        <v>280</v>
      </c>
      <c r="C35" s="288" t="s">
        <v>1019</v>
      </c>
      <c r="D35" s="290" t="s">
        <v>1183</v>
      </c>
      <c r="E35" s="290" t="s">
        <v>1007</v>
      </c>
      <c r="F35" s="288" t="s">
        <v>251</v>
      </c>
      <c r="G35" s="288" t="s">
        <v>178</v>
      </c>
      <c r="H35" s="290" t="s">
        <v>1184</v>
      </c>
      <c r="I35" s="290" t="s">
        <v>1185</v>
      </c>
      <c r="J35" s="290" t="str" cm="1">
        <f t="array" ref="J35">_xlfn.TEXTJOIN(" | ",,
  IF(I35="",
     _xlfn.TEXTSPLIT(H35,";"),
     _xlfn.TEXTSPLIT(H35,";") &amp; ":" &amp; _xlfn.TEXTSPLIT(I35,";")
  )
)</f>
        <v>RISK17:C19 | RISK27:C05,C26</v>
      </c>
      <c r="K35" s="290" t="s">
        <v>278</v>
      </c>
      <c r="L35" s="253" t="b" cm="1">
        <f t="array" ref="L35">_xlfn.LET(
  _xlpm.hay, TRIM(Triggers!$N$1:$BF$1),
  _xlpm.keysRaw, IFERROR(TRIM(_xlfn.TEXTSPLIT(B35,",")),""),
  _xlpm.tagsRaw, IFERROR(TRIM(_xlfn.TEXTSPLIT(F35,",")),""),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 s="266" t="str">
        <f>_xlfn.XLOOKUP(C35, FA!D:D, FA!E:E, "")</f>
        <v>FA:RELIABILITY</v>
      </c>
      <c r="N35" s="290" t="s">
        <v>1186</v>
      </c>
      <c r="O35" s="253" t="str" cm="1">
        <f t="array" ref="O35:AD35">_xlfn.LET(
  _xlpm.groups, _xlfn.TEXTSPLIT(J35,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 s="253" t="str">
        <v>RISK17</v>
      </c>
      <c r="Q35" s="253" t="str">
        <v>Unreliable AI decisions due to inadequate model testing</v>
      </c>
      <c r="R35" s="253"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35" s="253" t="str">
        <v>C19</v>
      </c>
      <c r="T35"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U35"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V35" s="253" t="str">
        <v>RISK27</v>
      </c>
      <c r="W35" s="253" t="str">
        <v>Training data or model code manipulated, leading to untrustworthy outputs</v>
      </c>
      <c r="X35" s="253"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Y35" s="253" t="str">
        <v>C05</v>
      </c>
      <c r="Z35"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A35"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AB35" s="253" t="str">
        <v>C26</v>
      </c>
      <c r="AC35" s="253"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AD35" s="253"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row>
    <row r="36" spans="1:33" ht="25.5" customHeight="1">
      <c r="A36" s="289" t="s">
        <v>1187</v>
      </c>
      <c r="B36" s="290" t="s">
        <v>280</v>
      </c>
      <c r="C36" s="288" t="s">
        <v>1038</v>
      </c>
      <c r="D36" s="290" t="s">
        <v>1188</v>
      </c>
      <c r="E36" s="290" t="s">
        <v>1007</v>
      </c>
      <c r="F36" s="288" t="s">
        <v>1189</v>
      </c>
      <c r="G36" s="288" t="s">
        <v>178</v>
      </c>
      <c r="H36" s="290" t="s">
        <v>1040</v>
      </c>
      <c r="I36" s="290" t="s">
        <v>1190</v>
      </c>
      <c r="J36" s="290" t="str" cm="1">
        <f t="array" ref="J36">_xlfn.TEXTJOIN(" | ",,
  IF(I36="",
     _xlfn.TEXTSPLIT(H36,";"),
     _xlfn.TEXTSPLIT(H36,";") &amp; ":" &amp; _xlfn.TEXTSPLIT(I36,";")
  )
)</f>
        <v>RISK48:C59,C41</v>
      </c>
      <c r="K36" s="290" t="s">
        <v>278</v>
      </c>
      <c r="L36" s="253" t="b" cm="1">
        <f t="array" ref="L36">_xlfn.LET(
  _xlpm.hay, TRIM(Triggers!$N$1:$BF$1),
  _xlpm.keysRaw, IFERROR(TRIM(_xlfn.TEXTSPLIT(B36,",")),""),
  _xlpm.tagsRaw, IFERROR(TRIM(_xlfn.TEXTSPLIT(F36,",")),""),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 s="266" t="str">
        <f>_xlfn.XLOOKUP(C36, FA!D:D, FA!E:E, "")</f>
        <v>FA:ACCOUNTABITY;FA:TRANSPARENCY</v>
      </c>
      <c r="N36" s="290" t="s">
        <v>1191</v>
      </c>
      <c r="O36" s="253" t="str" cm="1">
        <f t="array" ref="O36:X36">_xlfn.LET(
  _xlpm.groups, _xlfn.TEXTSPLIT(J36,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 s="253" t="str">
        <v>RISK48</v>
      </c>
      <c r="Q36" s="253" t="str">
        <v>Maintenance Difficulty Due to Missing Documentation</v>
      </c>
      <c r="R36"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36" s="253" t="str">
        <v>C59</v>
      </c>
      <c r="T36"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6"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6" s="253" t="str">
        <v>C41</v>
      </c>
      <c r="W36" s="253" t="str">
        <v xml:space="preserve">Model Inventory &amp; Audit Logs
To ensure accountability, traceability, and regulatory compliance by keeping detailed records of all AI models, their purposes, usage, and change history. This supports audits, risk reviews, and responsible management.
</v>
      </c>
      <c r="X36" s="253" t="str">
        <v xml:space="preserve">Maintain an up-to-date inventory of all AI models, including descriptions, owners, use cases, and deployment details.
. Implement comprehensive audit logs for access, changes, and usage. 
. Regularly review logs for compliance and risk.
</v>
      </c>
    </row>
    <row r="37" spans="1:33" ht="25.5" customHeight="1">
      <c r="A37" s="289" t="s">
        <v>1192</v>
      </c>
      <c r="B37" s="290" t="s">
        <v>280</v>
      </c>
      <c r="C37" s="288" t="s">
        <v>1012</v>
      </c>
      <c r="D37" s="290" t="s">
        <v>1193</v>
      </c>
      <c r="E37" s="290" t="s">
        <v>1007</v>
      </c>
      <c r="F37" s="288" t="s">
        <v>1194</v>
      </c>
      <c r="G37" s="288" t="s">
        <v>1021</v>
      </c>
      <c r="H37" s="290" t="s">
        <v>1195</v>
      </c>
      <c r="I37" s="290" t="s">
        <v>1196</v>
      </c>
      <c r="J37" s="290" t="str" cm="1">
        <f t="array" ref="J37">_xlfn.TEXTJOIN(" | ",,
  IF(I37="",
     _xlfn.TEXTSPLIT(H37,";"),
     _xlfn.TEXTSPLIT(H37,";") &amp; ":" &amp; _xlfn.TEXTSPLIT(I37,";")
  )
)</f>
        <v>RISK41:C24,C25,C46</v>
      </c>
      <c r="K37" s="290" t="s">
        <v>278</v>
      </c>
      <c r="L37" s="253" t="b" cm="1">
        <f t="array" ref="L37">_xlfn.LET(
  _xlpm.hay, TRIM(Triggers!$N$1:$BF$1),
  _xlpm.keysRaw, IFERROR(TRIM(_xlfn.TEXTSPLIT(B37,",")),""),
  _xlpm.tagsRaw, IFERROR(TRIM(_xlfn.TEXTSPLIT(F37,",")),""),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 s="266" t="str">
        <f>_xlfn.XLOOKUP(C37, FA!D:D, FA!E:E, "")</f>
        <v>FA:HOVERSIGHT</v>
      </c>
      <c r="N37" s="290" t="s">
        <v>1197</v>
      </c>
      <c r="O37" s="253" t="str" cm="1">
        <f t="array" ref="O37:AA37">_xlfn.LET(
  _xlpm.groups, _xlfn.TEXTSPLIT(J37,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 s="253" t="str">
        <v>RISK41</v>
      </c>
      <c r="Q37" s="253" t="str">
        <v>Unsustainable AI Operations</v>
      </c>
      <c r="R37"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37" s="253" t="str">
        <v>C24</v>
      </c>
      <c r="T37" s="253" t="str">
        <v>Product Governance
To ensure all AI models and products adhere to required privacy and security standards before deployment. Systematic governance reduces the risk of non-compliance, reputational harm, and security failures in production.</v>
      </c>
      <c r="U37"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7" s="253" t="str">
        <v>C25</v>
      </c>
      <c r="W37" s="253" t="str">
        <v>Risk Governance
To maintain a clear understanding of the residual risks that AI systems pose, allowing for informed decisions and ongoing improvement. A well-maintained AI risk register enables prioritization, accountability, and regulatory compliance.</v>
      </c>
      <c r="X37"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Y37" s="253" t="str">
        <v>C46</v>
      </c>
      <c r="Z37" s="253" t="str">
        <v xml:space="preserve">Pre-deployment Responsible AI Reviews 
To identify and address risks, vulnerabilities, and potential misuse before AI systems are launched, improving safety, reliability, and public trust.
</v>
      </c>
      <c r="AA37"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38" spans="1:33" ht="25.5" customHeight="1">
      <c r="A38" s="289" t="s">
        <v>1198</v>
      </c>
      <c r="B38" s="290" t="s">
        <v>280</v>
      </c>
      <c r="C38" s="288" t="s">
        <v>1049</v>
      </c>
      <c r="D38" s="290" t="s">
        <v>1199</v>
      </c>
      <c r="E38" s="290" t="s">
        <v>1007</v>
      </c>
      <c r="F38" s="288" t="s">
        <v>251</v>
      </c>
      <c r="G38" s="288" t="s">
        <v>1051</v>
      </c>
      <c r="H38" s="290" t="s">
        <v>1152</v>
      </c>
      <c r="I38" s="290" t="s">
        <v>1200</v>
      </c>
      <c r="J38" s="290" t="str" cm="1">
        <f t="array" ref="J38">_xlfn.TEXTJOIN(" | ",,
  IF(I38="",
     _xlfn.TEXTSPLIT(H38,";"),
     _xlfn.TEXTSPLIT(H38,";") &amp; ":" &amp; _xlfn.TEXTSPLIT(I38,";")
  )
)</f>
        <v>RISK29:C12,C05,C06</v>
      </c>
      <c r="K38" s="290" t="s">
        <v>278</v>
      </c>
      <c r="L38" s="253" t="b" cm="1">
        <f t="array" ref="L38">_xlfn.LET(
  _xlpm.hay, TRIM(Triggers!$N$1:$BF$1),
  _xlpm.keysRaw, IFERROR(TRIM(_xlfn.TEXTSPLIT(B38,",")),""),
  _xlpm.tagsRaw, IFERROR(TRIM(_xlfn.TEXTSPLIT(F38,",")),""),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 s="266" t="str">
        <f>_xlfn.XLOOKUP(C38, FA!D:D, FA!E:E, "")</f>
        <v>FA:SECURITY</v>
      </c>
      <c r="N38" s="290" t="s">
        <v>1201</v>
      </c>
      <c r="O38" s="253" t="str" cm="1">
        <f t="array" ref="O38:AA38">_xlfn.LET(
  _xlpm.groups, _xlfn.TEXTSPLIT(J38,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 s="253" t="str">
        <v>RISK29</v>
      </c>
      <c r="Q38" s="253" t="str">
        <v>AI system compromised through insecure third-party components</v>
      </c>
      <c r="R38"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38" s="253" t="str">
        <v>C12</v>
      </c>
      <c r="T38"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38"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38" s="253" t="str">
        <v>C05</v>
      </c>
      <c r="W38"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X38"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Y38" s="253" t="str">
        <v>C06</v>
      </c>
      <c r="Z38" s="253" t="str">
        <v>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v>
      </c>
      <c r="AA38" s="253" t="str">
        <v>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v>
      </c>
    </row>
    <row r="39" spans="1:33" ht="25.5" customHeight="1">
      <c r="A39" s="289" t="s">
        <v>1202</v>
      </c>
      <c r="B39" s="290" t="s">
        <v>284</v>
      </c>
      <c r="C39" s="288" t="s">
        <v>1080</v>
      </c>
      <c r="D39" s="290" t="s">
        <v>1203</v>
      </c>
      <c r="E39" s="290" t="s">
        <v>1007</v>
      </c>
      <c r="F39" s="288" t="s">
        <v>1204</v>
      </c>
      <c r="G39" s="288" t="s">
        <v>1141</v>
      </c>
      <c r="H39" s="290" t="s">
        <v>1205</v>
      </c>
      <c r="I39" s="290" t="s">
        <v>1157</v>
      </c>
      <c r="J39" s="290" t="str" cm="1">
        <f t="array" ref="J39">_xlfn.TEXTJOIN(" | ",,
  IF(I39="",
     _xlfn.TEXTSPLIT(H39,";"),
     _xlfn.TEXTSPLIT(H39,";") &amp; ":" &amp; _xlfn.TEXTSPLIT(I39,";")
  )
)</f>
        <v>RISK05:C70</v>
      </c>
      <c r="K39" s="290" t="s">
        <v>282</v>
      </c>
      <c r="L39" s="253" t="b" cm="1">
        <f t="array" ref="L39">_xlfn.LET(
  _xlpm.hay, TRIM(Triggers!$N$1:$BF$1),
  _xlpm.keysRaw, IFERROR(TRIM(_xlfn.TEXTSPLIT(B39,",")),""),
  _xlpm.tagsRaw, IFERROR(TRIM(_xlfn.TEXTSPLIT(F39,",")),""),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 s="266" t="str">
        <f>_xlfn.XLOOKUP(C39, FA!D:D, FA!E:E, "")</f>
        <v>FA:LEGAL</v>
      </c>
      <c r="N39" s="290" t="s">
        <v>1206</v>
      </c>
      <c r="O39" s="253" t="str" cm="1">
        <f t="array" ref="O39:U39">_xlfn.LET(
  _xlpm.groups, _xlfn.TEXTSPLIT(J39,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 s="253" t="str">
        <v>RISK05</v>
      </c>
      <c r="Q39" s="253" t="str">
        <v>Unauthorized Use of Proprietary or Third-Party Data</v>
      </c>
      <c r="R39"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39" s="253" t="str">
        <v>C70</v>
      </c>
      <c r="T39"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U39"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40" spans="1:33" ht="25.5" customHeight="1">
      <c r="A40" s="289" t="s">
        <v>1207</v>
      </c>
      <c r="B40" s="290" t="s">
        <v>284</v>
      </c>
      <c r="C40" s="288" t="s">
        <v>1026</v>
      </c>
      <c r="D40" s="290" t="s">
        <v>1208</v>
      </c>
      <c r="E40" s="290" t="s">
        <v>1007</v>
      </c>
      <c r="F40" s="288" t="s">
        <v>255</v>
      </c>
      <c r="G40" s="288" t="s">
        <v>1101</v>
      </c>
      <c r="H40" s="290" t="s">
        <v>1029</v>
      </c>
      <c r="I40" s="290" t="s">
        <v>1209</v>
      </c>
      <c r="J40" s="290" t="str" cm="1">
        <f t="array" ref="J40">_xlfn.TEXTJOIN(" | ",,
  IF(I40="",
     _xlfn.TEXTSPLIT(H40,";"),
     _xlfn.TEXTSPLIT(H40,";") &amp; ":" &amp; _xlfn.TEXTSPLIT(I40,";")
  )
)</f>
        <v>RISK23:C75</v>
      </c>
      <c r="K40" s="290" t="s">
        <v>282</v>
      </c>
      <c r="L40" s="253" t="b" cm="1">
        <f t="array" ref="L40">_xlfn.LET(
  _xlpm.hay, TRIM(Triggers!$N$1:$BF$1),
  _xlpm.keysRaw, IFERROR(TRIM(_xlfn.TEXTSPLIT(B40,",")),""),
  _xlpm.tagsRaw, IFERROR(TRIM(_xlfn.TEXTSPLIT(F40,",")),""),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 s="266" t="str">
        <f>_xlfn.XLOOKUP(C40, FA!D:D, FA!E:E, "")</f>
        <v>FA:FAIRNESS</v>
      </c>
      <c r="N40" s="290" t="s">
        <v>1210</v>
      </c>
      <c r="O40" s="253" t="str" cm="1">
        <f t="array" ref="O40:U40">_xlfn.LET(
  _xlpm.groups, _xlfn.TEXTSPLIT(J40,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 s="253" t="str">
        <v>RISK23</v>
      </c>
      <c r="Q40" s="253" t="str">
        <v>Potential for unnoticed discrimination or unfair treatment in AI outputs</v>
      </c>
      <c r="R40"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40" s="253" t="str">
        <v>C75</v>
      </c>
      <c r="T40" s="253" t="str">
        <v>Local Validation of Vendor Model Reliability and Fairness
Relying solely on vendor-provided performance data can mask failures or biases that only emerge in your organization’s real-world environment. Independent validation with local or representative datasets is essential to uncover potential unfairness or poor reliability, ensuring that the model meets organizational standards, regulatory requirements, and user expectations. This reduces the risk of discrimination, compliance breaches, or operational failures after deployment.</v>
      </c>
      <c r="U40" s="253" t="str">
        <v>. Require that all vendor models undergo independent evaluation using your organization’s own or contextually relevant datasets before approval.
. Test for both general reliability (accuracy, performance) and fairness (bias, disparate impact) across relevant user groups.
. Document all test procedures, outcomes, and mitigation plans for any issues identified.
. Involve both technical and data governance teams in review and approval.
. Make independent validation a prerequisite for contract finalization and deployment.</v>
      </c>
    </row>
    <row r="41" spans="1:33" ht="25.5" customHeight="1">
      <c r="A41" s="289" t="s">
        <v>1211</v>
      </c>
      <c r="B41" s="290" t="s">
        <v>284</v>
      </c>
      <c r="C41" s="288" t="s">
        <v>1080</v>
      </c>
      <c r="D41" s="290" t="s">
        <v>1212</v>
      </c>
      <c r="E41" s="290" t="s">
        <v>1007</v>
      </c>
      <c r="F41" s="288" t="s">
        <v>1194</v>
      </c>
      <c r="G41" s="288" t="s">
        <v>1213</v>
      </c>
      <c r="H41" s="290" t="s">
        <v>1214</v>
      </c>
      <c r="I41" s="290" t="s">
        <v>1215</v>
      </c>
      <c r="J41" s="290" t="str" cm="1">
        <f t="array" ref="J41">_xlfn.TEXTJOIN(" | ",,
  IF(I41="",
     _xlfn.TEXTSPLIT(H41,";"),
     _xlfn.TEXTSPLIT(H41,";") &amp; ":" &amp; _xlfn.TEXTSPLIT(I41,";")
  )
)</f>
        <v>RISK63:C71</v>
      </c>
      <c r="K41" s="290" t="s">
        <v>282</v>
      </c>
      <c r="L41" s="253" t="b" cm="1">
        <f t="array" ref="L41">_xlfn.LET(
  _xlpm.hay, TRIM(Triggers!$N$1:$BF$1),
  _xlpm.keysRaw, IFERROR(TRIM(_xlfn.TEXTSPLIT(B41,",")),""),
  _xlpm.tagsRaw, IFERROR(TRIM(_xlfn.TEXTSPLIT(F41,",")),""),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 s="266" t="str">
        <f>_xlfn.XLOOKUP(C41, FA!D:D, FA!E:E, "")</f>
        <v>FA:LEGAL</v>
      </c>
      <c r="N41" s="290" t="s">
        <v>1216</v>
      </c>
      <c r="O41" s="253" t="str" cm="1">
        <f t="array" ref="O41:U41">_xlfn.LET(
  _xlpm.groups, _xlfn.TEXTSPLIT(J41,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 s="253" t="str">
        <v>RISK63</v>
      </c>
      <c r="Q41" s="253" t="str">
        <v>Reduced agility or resilience due to vendor lock-in</v>
      </c>
      <c r="R41" s="253" t="str">
        <v>Heavy dependence on a single vendor’s proprietary platform, data formats, or services can hinder the organization’s ability to pivot quickly. If the vendor raises prices, sunsets features, suffers outages, or fails to meet new regulatory requirements, switching or integrating alternatives becomes costly and slow—undermining business flexibility, resilience, and long-term cost control.</v>
      </c>
      <c r="S41" s="253" t="str">
        <v>C71</v>
      </c>
      <c r="T41"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41"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42" spans="1:33" ht="25.5" customHeight="1">
      <c r="A42" s="289" t="s">
        <v>1217</v>
      </c>
      <c r="B42" s="290" t="s">
        <v>284</v>
      </c>
      <c r="C42" s="288" t="s">
        <v>1012</v>
      </c>
      <c r="D42" s="290" t="s">
        <v>1218</v>
      </c>
      <c r="E42" s="290" t="s">
        <v>1007</v>
      </c>
      <c r="F42" s="288" t="s">
        <v>853</v>
      </c>
      <c r="G42" s="288" t="s">
        <v>1021</v>
      </c>
      <c r="H42" s="290" t="s">
        <v>1195</v>
      </c>
      <c r="I42" s="290" t="s">
        <v>1157</v>
      </c>
      <c r="J42" s="290" t="str" cm="1">
        <f t="array" ref="J42">_xlfn.TEXTJOIN(" | ",,
  IF(I42="",
     _xlfn.TEXTSPLIT(H42,";"),
     _xlfn.TEXTSPLIT(H42,";") &amp; ":" &amp; _xlfn.TEXTSPLIT(I42,";")
  )
)</f>
        <v>RISK41:C70</v>
      </c>
      <c r="K42" s="290" t="s">
        <v>282</v>
      </c>
      <c r="L42" s="253" t="b" cm="1">
        <f t="array" ref="L42">_xlfn.LET(
  _xlpm.hay, TRIM(Triggers!$N$1:$BF$1),
  _xlpm.keysRaw, IFERROR(TRIM(_xlfn.TEXTSPLIT(B42,",")),""),
  _xlpm.tagsRaw, IFERROR(TRIM(_xlfn.TEXTSPLIT(F42,",")),""),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 s="266" t="str">
        <f>_xlfn.XLOOKUP(C42, FA!D:D, FA!E:E, "")</f>
        <v>FA:HOVERSIGHT</v>
      </c>
      <c r="N42" s="290" t="s">
        <v>1219</v>
      </c>
      <c r="O42" s="253" t="str" cm="1">
        <f t="array" ref="O42:U42">_xlfn.LET(
  _xlpm.groups, _xlfn.TEXTSPLIT(J42,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 s="253" t="str">
        <v>RISK41</v>
      </c>
      <c r="Q42" s="253" t="str">
        <v>Unsustainable AI Operations</v>
      </c>
      <c r="R42"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42" s="253" t="str">
        <v>C70</v>
      </c>
      <c r="T42"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U42"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43" spans="1:33" ht="25.5" customHeight="1">
      <c r="A43" s="289" t="s">
        <v>1220</v>
      </c>
      <c r="B43" s="290" t="s">
        <v>284</v>
      </c>
      <c r="C43" s="288" t="s">
        <v>1049</v>
      </c>
      <c r="D43" s="290" t="s">
        <v>1221</v>
      </c>
      <c r="E43" s="290" t="s">
        <v>1007</v>
      </c>
      <c r="F43" s="288" t="s">
        <v>255</v>
      </c>
      <c r="G43" s="288" t="s">
        <v>1222</v>
      </c>
      <c r="H43" s="290" t="s">
        <v>1152</v>
      </c>
      <c r="I43" s="290" t="s">
        <v>1223</v>
      </c>
      <c r="J43" s="290" t="str" cm="1">
        <f t="array" ref="J43">_xlfn.TEXTJOIN(" | ",,
  IF(I43="",
     _xlfn.TEXTSPLIT(H43,";"),
     _xlfn.TEXTSPLIT(H43,";") &amp; ":" &amp; _xlfn.TEXTSPLIT(I43,";")
  )
)</f>
        <v>RISK29:C19,C20,C72</v>
      </c>
      <c r="K43" s="290" t="s">
        <v>282</v>
      </c>
      <c r="L43" s="253" t="b" cm="1">
        <f t="array" ref="L43">_xlfn.LET(
  _xlpm.hay, TRIM(Triggers!$N$1:$BF$1),
  _xlpm.keysRaw, IFERROR(TRIM(_xlfn.TEXTSPLIT(B43,",")),""),
  _xlpm.tagsRaw, IFERROR(TRIM(_xlfn.TEXTSPLIT(F43,",")),""),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 s="266" t="str">
        <f>_xlfn.XLOOKUP(C43, FA!D:D, FA!E:E, "")</f>
        <v>FA:SECURITY</v>
      </c>
      <c r="N43" s="290" t="s">
        <v>1224</v>
      </c>
      <c r="O43" s="253" t="str" cm="1">
        <f t="array" ref="O43:AA43">_xlfn.LET(
  _xlpm.groups, _xlfn.TEXTSPLIT(J43,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 s="253" t="str">
        <v>RISK29</v>
      </c>
      <c r="Q43" s="253" t="str">
        <v>AI system compromised through insecure third-party components</v>
      </c>
      <c r="R43"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43" s="253" t="str">
        <v>C19</v>
      </c>
      <c r="T43"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U43"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V43" s="253" t="str">
        <v>C20</v>
      </c>
      <c r="W43" s="253" t="str">
        <v>Threat Detection
To quickly detect attempted or active attacks on AI assets, reducing potential damage and supporting faster remediation. Timely alerts help prevent escalation of malicious activity and allow for targeted containment actions.</v>
      </c>
      <c r="X43" s="253"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c r="Y43" s="253" t="str">
        <v>C72</v>
      </c>
      <c r="Z43"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AA43"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44" spans="1:33" ht="25.5" customHeight="1">
      <c r="A44" s="289" t="s">
        <v>1225</v>
      </c>
      <c r="B44" s="290" t="s">
        <v>284</v>
      </c>
      <c r="C44" s="288" t="s">
        <v>1038</v>
      </c>
      <c r="D44" s="290" t="s">
        <v>1226</v>
      </c>
      <c r="E44" s="290" t="s">
        <v>1007</v>
      </c>
      <c r="F44" s="288" t="s">
        <v>1227</v>
      </c>
      <c r="G44" s="288" t="s">
        <v>1082</v>
      </c>
      <c r="H44" s="290" t="s">
        <v>1064</v>
      </c>
      <c r="I44" s="290" t="s">
        <v>1228</v>
      </c>
      <c r="J44" s="290" t="str" cm="1">
        <f t="array" ref="J44">_xlfn.TEXTJOIN(" | ",,
  IF(I44="",
     _xlfn.TEXTSPLIT(H44,";"),
     _xlfn.TEXTSPLIT(H44,";") &amp; ":" &amp; _xlfn.TEXTSPLIT(I44,";")
  )
)</f>
        <v>RISK49:C70,C69</v>
      </c>
      <c r="K44" s="290" t="s">
        <v>282</v>
      </c>
      <c r="L44" s="253" t="b" cm="1">
        <f t="array" ref="L44">_xlfn.LET(
  _xlpm.hay, TRIM(Triggers!$N$1:$BF$1),
  _xlpm.keysRaw, IFERROR(TRIM(_xlfn.TEXTSPLIT(B44,",")),""),
  _xlpm.tagsRaw, IFERROR(TRIM(_xlfn.TEXTSPLIT(F44,",")),""),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 s="266" t="str">
        <f>_xlfn.XLOOKUP(C44, FA!D:D, FA!E:E, "")</f>
        <v>FA:ACCOUNTABITY;FA:TRANSPARENCY</v>
      </c>
      <c r="N44" s="290" t="s">
        <v>1229</v>
      </c>
      <c r="O44" s="253" t="str" cm="1">
        <f t="array" ref="O44:X44">_xlfn.LET(
  _xlpm.groups, _xlfn.TEXTSPLIT(J44,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 s="253" t="str">
        <v>RISK49</v>
      </c>
      <c r="Q44" s="253" t="str">
        <v>Auditing Challenges Due to Missing Decision Records and Documentation</v>
      </c>
      <c r="R44"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44" s="253" t="str">
        <v>C70</v>
      </c>
      <c r="T44"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U44"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c r="V44" s="253" t="str">
        <v>C69</v>
      </c>
      <c r="W44"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X44"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45" spans="1:33" ht="25.5" customHeight="1">
      <c r="A45" s="289" t="s">
        <v>1230</v>
      </c>
      <c r="B45" s="290" t="s">
        <v>288</v>
      </c>
      <c r="C45" s="288" t="s">
        <v>1231</v>
      </c>
      <c r="D45" s="290" t="s">
        <v>1232</v>
      </c>
      <c r="E45" s="290" t="s">
        <v>1007</v>
      </c>
      <c r="F45" s="288" t="s">
        <v>247</v>
      </c>
      <c r="G45" s="288" t="s">
        <v>1233</v>
      </c>
      <c r="H45" s="290" t="s">
        <v>1092</v>
      </c>
      <c r="I45" s="290" t="s">
        <v>1234</v>
      </c>
      <c r="J45" s="290" t="str" cm="1">
        <f t="array" ref="J45">_xlfn.TEXTJOIN(" | ",,
  IF(I45="",
     _xlfn.TEXTSPLIT(H45,";"),
     _xlfn.TEXTSPLIT(H45,";") &amp; ":" &amp; _xlfn.TEXTSPLIT(I45,";")
  )
)</f>
        <v>RISK13:C41,C53,C14</v>
      </c>
      <c r="K45" s="290" t="s">
        <v>286</v>
      </c>
      <c r="L45" s="253" t="b" cm="1">
        <f t="array" ref="L45">_xlfn.LET(
  _xlpm.hay, TRIM(Triggers!$N$1:$BF$1),
  _xlpm.keysRaw, IFERROR(TRIM(_xlfn.TEXTSPLIT(B45,",")),""),
  _xlpm.tagsRaw, IFERROR(TRIM(_xlfn.TEXTSPLIT(F45,",")),""),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5" s="266" t="str">
        <f>_xlfn.XLOOKUP(C45, FA!D:D, FA!E:E, "")</f>
        <v>FA:RELIABILITY</v>
      </c>
      <c r="N45" s="290" t="s">
        <v>1235</v>
      </c>
      <c r="O45" s="253" t="str" cm="1">
        <f t="array" ref="O45:AA45">_xlfn.LET(
  _xlpm.groups, _xlfn.TEXTSPLIT(J45,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5" s="253" t="str">
        <v>RISK13</v>
      </c>
      <c r="Q45" s="253" t="str">
        <v>Exposure of user data to unauthorized parties</v>
      </c>
      <c r="R45"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45" s="253" t="str">
        <v>C41</v>
      </c>
      <c r="T45" s="253" t="str">
        <v xml:space="preserve">Model Inventory &amp; Audit Logs
To ensure accountability, traceability, and regulatory compliance by keeping detailed records of all AI models, their purposes, usage, and change history. This supports audits, risk reviews, and responsible management.
</v>
      </c>
      <c r="U45" s="253" t="str">
        <v xml:space="preserve">Maintain an up-to-date inventory of all AI models, including descriptions, owners, use cases, and deployment details.
. Implement comprehensive audit logs for access, changes, and usage. 
. Regularly review logs for compliance and risk.
</v>
      </c>
      <c r="V45" s="253" t="str">
        <v>C53</v>
      </c>
      <c r="W45"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45"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Y45" s="253" t="str">
        <v>C14</v>
      </c>
      <c r="Z45"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AA45"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row>
    <row r="46" spans="1:33" ht="25.5" customHeight="1">
      <c r="A46" s="289" t="s">
        <v>1236</v>
      </c>
      <c r="B46" s="290" t="s">
        <v>288</v>
      </c>
      <c r="C46" s="288" t="s">
        <v>1231</v>
      </c>
      <c r="D46" s="290" t="s">
        <v>1237</v>
      </c>
      <c r="E46" s="290" t="s">
        <v>1007</v>
      </c>
      <c r="F46" s="288" t="s">
        <v>255</v>
      </c>
      <c r="G46" s="288" t="s">
        <v>1233</v>
      </c>
      <c r="H46" s="290" t="s">
        <v>1119</v>
      </c>
      <c r="I46" s="290" t="s">
        <v>1238</v>
      </c>
      <c r="J46" s="290" t="str" cm="1">
        <f t="array" ref="J46">_xlfn.TEXTJOIN(" | ",,
  IF(I46="",
     _xlfn.TEXTSPLIT(H46,";"),
     _xlfn.TEXTSPLIT(H46,";") &amp; ":" &amp; _xlfn.TEXTSPLIT(I46,";")
  )
)</f>
        <v>RISK28:C31,C35,C58</v>
      </c>
      <c r="K46" s="290" t="s">
        <v>286</v>
      </c>
      <c r="L46" s="253" t="b" cm="1">
        <f t="array" ref="L46">_xlfn.LET(
  _xlpm.hay, TRIM(Triggers!$N$1:$BF$1),
  _xlpm.keysRaw, IFERROR(TRIM(_xlfn.TEXTSPLIT(B46,",")),""),
  _xlpm.tagsRaw, IFERROR(TRIM(_xlfn.TEXTSPLIT(F46,",")),""),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6" s="266" t="str">
        <f>_xlfn.XLOOKUP(C46, FA!D:D, FA!E:E, "")</f>
        <v>FA:RELIABILITY</v>
      </c>
      <c r="N46" s="290" t="s">
        <v>1239</v>
      </c>
      <c r="O46" s="253" t="str" cm="1">
        <f t="array" ref="O46:AA46">_xlfn.LET(
  _xlpm.groups, _xlfn.TEXTSPLIT(J46,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6" s="253" t="str">
        <v>RISK28</v>
      </c>
      <c r="Q46" s="253" t="str">
        <v>AI service becomes unavailable, impacting users and operations</v>
      </c>
      <c r="R46"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46" s="253" t="str">
        <v>C31</v>
      </c>
      <c r="T46"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U46"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V46" s="253" t="str">
        <v>C35</v>
      </c>
      <c r="W46"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X46"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Y46" s="253" t="str">
        <v>C58</v>
      </c>
      <c r="Z46" s="253" t="str">
        <v>Sustainability Testing and Monitoring
To ensure AI systems remain stable, efficient, and sustainable over time—technically, financially, and environmentally—through intentional planning, monitoring, and resource management.</v>
      </c>
      <c r="AA46"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47" spans="1:33" ht="25.5" customHeight="1">
      <c r="A47" s="289" t="s">
        <v>1240</v>
      </c>
      <c r="B47" s="290" t="s">
        <v>288</v>
      </c>
      <c r="C47" s="288" t="s">
        <v>1231</v>
      </c>
      <c r="D47" s="290" t="s">
        <v>1241</v>
      </c>
      <c r="E47" s="290" t="s">
        <v>1007</v>
      </c>
      <c r="F47" s="288" t="s">
        <v>853</v>
      </c>
      <c r="G47" s="288" t="s">
        <v>178</v>
      </c>
      <c r="H47" s="290" t="s">
        <v>1040</v>
      </c>
      <c r="I47" s="290" t="s">
        <v>1190</v>
      </c>
      <c r="J47" s="290" t="str" cm="1">
        <f t="array" ref="J47">_xlfn.TEXTJOIN(" | ",,
  IF(I47="",
     _xlfn.TEXTSPLIT(H47,";"),
     _xlfn.TEXTSPLIT(H47,";") &amp; ":" &amp; _xlfn.TEXTSPLIT(I47,";")
  )
)</f>
        <v>RISK48:C59,C41</v>
      </c>
      <c r="K47" s="290" t="s">
        <v>286</v>
      </c>
      <c r="L47" s="253" t="b" cm="1">
        <f t="array" ref="L47">_xlfn.LET(
  _xlpm.hay, TRIM(Triggers!$N$1:$BF$1),
  _xlpm.keysRaw, IFERROR(TRIM(_xlfn.TEXTSPLIT(B47,",")),""),
  _xlpm.tagsRaw, IFERROR(TRIM(_xlfn.TEXTSPLIT(F47,",")),""),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7" s="266" t="str">
        <f>_xlfn.XLOOKUP(C47, FA!D:D, FA!E:E, "")</f>
        <v>FA:RELIABILITY</v>
      </c>
      <c r="N47" s="290" t="s">
        <v>1242</v>
      </c>
      <c r="O47" s="253" t="str" cm="1">
        <f t="array" ref="O47:X47">_xlfn.LET(
  _xlpm.groups, _xlfn.TEXTSPLIT(J47,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7" s="253" t="str">
        <v>RISK48</v>
      </c>
      <c r="Q47" s="253" t="str">
        <v>Maintenance Difficulty Due to Missing Documentation</v>
      </c>
      <c r="R47"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47" s="253" t="str">
        <v>C59</v>
      </c>
      <c r="T47"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47"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47" s="253" t="str">
        <v>C41</v>
      </c>
      <c r="W47" s="253" t="str">
        <v xml:space="preserve">Model Inventory &amp; Audit Logs
To ensure accountability, traceability, and regulatory compliance by keeping detailed records of all AI models, their purposes, usage, and change history. This supports audits, risk reviews, and responsible management.
</v>
      </c>
      <c r="X47" s="253" t="str">
        <v xml:space="preserve">Maintain an up-to-date inventory of all AI models, including descriptions, owners, use cases, and deployment details.
. Implement comprehensive audit logs for access, changes, and usage. 
. Regularly review logs for compliance and risk.
</v>
      </c>
    </row>
    <row r="48" spans="1:33" ht="25.5" customHeight="1">
      <c r="A48" s="289" t="s">
        <v>1243</v>
      </c>
      <c r="B48" s="290" t="s">
        <v>288</v>
      </c>
      <c r="C48" s="288" t="s">
        <v>1038</v>
      </c>
      <c r="D48" s="290" t="s">
        <v>1244</v>
      </c>
      <c r="E48" s="290" t="s">
        <v>1007</v>
      </c>
      <c r="F48" s="288" t="s">
        <v>1227</v>
      </c>
      <c r="G48" s="288" t="s">
        <v>178</v>
      </c>
      <c r="H48" s="290" t="s">
        <v>1040</v>
      </c>
      <c r="I48" s="290" t="s">
        <v>1190</v>
      </c>
      <c r="J48" s="290" t="str" cm="1">
        <f t="array" ref="J48">_xlfn.TEXTJOIN(" | ",,
  IF(I48="",
     _xlfn.TEXTSPLIT(H48,";"),
     _xlfn.TEXTSPLIT(H48,";") &amp; ":" &amp; _xlfn.TEXTSPLIT(I48,";")
  )
)</f>
        <v>RISK48:C59,C41</v>
      </c>
      <c r="K48" s="290" t="s">
        <v>286</v>
      </c>
      <c r="L48" s="253" t="b" cm="1">
        <f t="array" ref="L48">_xlfn.LET(
  _xlpm.hay, TRIM(Triggers!$N$1:$BF$1),
  _xlpm.keysRaw, IFERROR(TRIM(_xlfn.TEXTSPLIT(B48,",")),""),
  _xlpm.tagsRaw, IFERROR(TRIM(_xlfn.TEXTSPLIT(F48,",")),""),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8" s="266" t="str">
        <f>_xlfn.XLOOKUP(C48, FA!D:D, FA!E:E, "")</f>
        <v>FA:ACCOUNTABITY;FA:TRANSPARENCY</v>
      </c>
      <c r="N48" s="290" t="s">
        <v>1245</v>
      </c>
      <c r="O48" s="253" t="str" cm="1">
        <f t="array" ref="O48:X48">_xlfn.LET(
  _xlpm.groups, _xlfn.TEXTSPLIT(J48,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8" s="253" t="str">
        <v>RISK48</v>
      </c>
      <c r="Q48" s="253" t="str">
        <v>Maintenance Difficulty Due to Missing Documentation</v>
      </c>
      <c r="R48"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48" s="253" t="str">
        <v>C59</v>
      </c>
      <c r="T48"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48"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48" s="253" t="str">
        <v>C41</v>
      </c>
      <c r="W48" s="253" t="str">
        <v xml:space="preserve">Model Inventory &amp; Audit Logs
To ensure accountability, traceability, and regulatory compliance by keeping detailed records of all AI models, their purposes, usage, and change history. This supports audits, risk reviews, and responsible management.
</v>
      </c>
      <c r="X48" s="253" t="str">
        <v xml:space="preserve">Maintain an up-to-date inventory of all AI models, including descriptions, owners, use cases, and deployment details.
. Implement comprehensive audit logs for access, changes, and usage. 
. Regularly review logs for compliance and risk.
</v>
      </c>
    </row>
    <row r="49" spans="1:27" ht="25.5" customHeight="1">
      <c r="A49" s="289" t="s">
        <v>1246</v>
      </c>
      <c r="B49" s="290" t="s">
        <v>288</v>
      </c>
      <c r="C49" s="288" t="s">
        <v>1049</v>
      </c>
      <c r="D49" s="290" t="s">
        <v>1247</v>
      </c>
      <c r="E49" s="290" t="s">
        <v>1007</v>
      </c>
      <c r="F49" s="288" t="s">
        <v>255</v>
      </c>
      <c r="G49" s="288" t="s">
        <v>1051</v>
      </c>
      <c r="H49" s="290" t="s">
        <v>1152</v>
      </c>
      <c r="I49" s="290" t="s">
        <v>1248</v>
      </c>
      <c r="J49" s="290" t="str" cm="1">
        <f t="array" ref="J49">_xlfn.TEXTJOIN(" | ",,
  IF(I49="",
     _xlfn.TEXTSPLIT(H49,";"),
     _xlfn.TEXTSPLIT(H49,";") &amp; ":" &amp; _xlfn.TEXTSPLIT(I49,";")
  )
)</f>
        <v>RISK29:C19,C20</v>
      </c>
      <c r="K49" s="290" t="s">
        <v>286</v>
      </c>
      <c r="L49" s="253" t="b" cm="1">
        <f t="array" ref="L49">_xlfn.LET(
  _xlpm.hay, TRIM(Triggers!$N$1:$BF$1),
  _xlpm.keysRaw, IFERROR(TRIM(_xlfn.TEXTSPLIT(B49,",")),""),
  _xlpm.tagsRaw, IFERROR(TRIM(_xlfn.TEXTSPLIT(F49,",")),""),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9" s="266" t="str">
        <f>_xlfn.XLOOKUP(C49, FA!D:D, FA!E:E, "")</f>
        <v>FA:SECURITY</v>
      </c>
      <c r="N49" s="290" t="s">
        <v>1249</v>
      </c>
      <c r="O49" s="253" t="str" cm="1">
        <f t="array" ref="O49:X49">_xlfn.LET(
  _xlpm.groups, _xlfn.TEXTSPLIT(J49,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9" s="253" t="str">
        <v>RISK29</v>
      </c>
      <c r="Q49" s="253" t="str">
        <v>AI system compromised through insecure third-party components</v>
      </c>
      <c r="R49"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49" s="253" t="str">
        <v>C19</v>
      </c>
      <c r="T49"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U49"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V49" s="253" t="str">
        <v>C20</v>
      </c>
      <c r="W49" s="253" t="str">
        <v>Threat Detection
To quickly detect attempted or active attacks on AI assets, reducing potential damage and supporting faster remediation. Timely alerts help prevent escalation of malicious activity and allow for targeted containment actions.</v>
      </c>
      <c r="X49" s="253"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row>
    <row r="50" spans="1:27" ht="25.5" customHeight="1">
      <c r="A50" s="289" t="s">
        <v>1250</v>
      </c>
      <c r="B50" s="290" t="s">
        <v>288</v>
      </c>
      <c r="C50" s="288" t="s">
        <v>1012</v>
      </c>
      <c r="D50" s="290" t="s">
        <v>1251</v>
      </c>
      <c r="E50" s="290" t="s">
        <v>1007</v>
      </c>
      <c r="F50" s="288" t="s">
        <v>1252</v>
      </c>
      <c r="G50" s="288" t="s">
        <v>1021</v>
      </c>
      <c r="H50" s="290" t="s">
        <v>1034</v>
      </c>
      <c r="I50" s="290" t="s">
        <v>1253</v>
      </c>
      <c r="J50" s="290" t="str" cm="1">
        <f t="array" ref="J50">_xlfn.TEXTJOIN(" | ",,
  IF(I50="",
     _xlfn.TEXTSPLIT(H50,";"),
     _xlfn.TEXTSPLIT(H50,";") &amp; ":" &amp; _xlfn.TEXTSPLIT(I50,";")
  )
)</f>
        <v>RISK34:C25,C24</v>
      </c>
      <c r="K50" s="290" t="s">
        <v>286</v>
      </c>
      <c r="L50" s="253" t="b" cm="1">
        <f t="array" ref="L50">_xlfn.LET(
  _xlpm.hay, TRIM(Triggers!$N$1:$BF$1),
  _xlpm.keysRaw, IFERROR(TRIM(_xlfn.TEXTSPLIT(B50,",")),""),
  _xlpm.tagsRaw, IFERROR(TRIM(_xlfn.TEXTSPLIT(F50,",")),""),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0" s="266" t="str">
        <f>_xlfn.XLOOKUP(C50, FA!D:D, FA!E:E, "")</f>
        <v>FA:HOVERSIGHT</v>
      </c>
      <c r="N50" s="290" t="s">
        <v>1254</v>
      </c>
      <c r="O50" s="253" t="str" cm="1">
        <f t="array" ref="O50:X50">_xlfn.LET(
  _xlpm.groups, _xlfn.TEXTSPLIT(J50,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0" s="253" t="str">
        <v>RISK34</v>
      </c>
      <c r="Q50" s="253" t="str">
        <v>No clear responsibility for AI outcomes and failures</v>
      </c>
      <c r="R50"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50" s="253" t="str">
        <v>C25</v>
      </c>
      <c r="T50" s="253" t="str">
        <v>Risk Governance
To maintain a clear understanding of the residual risks that AI systems pose, allowing for informed decisions and ongoing improvement. A well-maintained AI risk register enables prioritization, accountability, and regulatory compliance.</v>
      </c>
      <c r="U50"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50" s="253" t="str">
        <v>C24</v>
      </c>
      <c r="W50" s="253" t="str">
        <v>Product Governance
To ensure all AI models and products adhere to required privacy and security standards before deployment. Systematic governance reduces the risk of non-compliance, reputational harm, and security failures in production.</v>
      </c>
      <c r="X50"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51" spans="1:27" ht="25.5" customHeight="1">
      <c r="A51" s="289" t="s">
        <v>1255</v>
      </c>
      <c r="B51" s="290" t="s">
        <v>292</v>
      </c>
      <c r="C51" s="288" t="s">
        <v>1231</v>
      </c>
      <c r="D51" s="290" t="s">
        <v>1256</v>
      </c>
      <c r="E51" s="290" t="s">
        <v>1007</v>
      </c>
      <c r="F51" s="288" t="s">
        <v>1257</v>
      </c>
      <c r="G51" s="288" t="s">
        <v>178</v>
      </c>
      <c r="H51" s="290" t="s">
        <v>1258</v>
      </c>
      <c r="I51" s="290" t="s">
        <v>1259</v>
      </c>
      <c r="J51" s="290" t="str" cm="1">
        <f t="array" ref="J51">_xlfn.TEXTJOIN(" | ",,
  IF(I51="",
     _xlfn.TEXTSPLIT(H51,";"),
     _xlfn.TEXTSPLIT(H51,";") &amp; ":" &amp; _xlfn.TEXTSPLIT(I51,";")
  )
)</f>
        <v>RISK62:C29,C28,C41</v>
      </c>
      <c r="K51" s="290" t="s">
        <v>290</v>
      </c>
      <c r="L51" s="253" t="b" cm="1">
        <f t="array" ref="L51">_xlfn.LET(
  _xlpm.hay, TRIM(Triggers!$N$1:$BF$1),
  _xlpm.keysRaw, IFERROR(TRIM(_xlfn.TEXTSPLIT(B51,",")),""),
  _xlpm.tagsRaw, IFERROR(TRIM(_xlfn.TEXTSPLIT(F51,",")),""),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1" s="266" t="str">
        <f>_xlfn.XLOOKUP(C51, FA!D:D, FA!E:E, "")</f>
        <v>FA:RELIABILITY</v>
      </c>
      <c r="N51" s="290" t="s">
        <v>1260</v>
      </c>
      <c r="O51" s="253" t="str" cm="1">
        <f t="array" ref="O51:AA51">_xlfn.LET(
  _xlpm.groups, _xlfn.TEXTSPLIT(J51,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1" s="253" t="str">
        <v>RISK62</v>
      </c>
      <c r="Q51" s="253" t="str">
        <v>Risks from combining multiple vendor agentic frameworks</v>
      </c>
      <c r="R51" s="253" t="str">
        <v>Integrating agentic solutions or sub-systems from different vendors may create unforeseen incompatibilities, unclear accountability, or complex interactions that introduce new risks.</v>
      </c>
      <c r="S51" s="253" t="str">
        <v>C29</v>
      </c>
      <c r="T51"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51" s="253" t="str">
        <v>Track AI agent activity and system changes with detailed records of system events, user actions, and configuration or model changes. Setting Concrete Metrics.</v>
      </c>
      <c r="V51" s="253" t="str">
        <v>C28</v>
      </c>
      <c r="W51"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X51" s="253" t="str">
        <v>Track every action your AI agent takes across the entire workflow like tools used, AI models selected, latency, and token usage for complete visibility and faster debugging.</v>
      </c>
      <c r="Y51" s="253" t="str">
        <v>C41</v>
      </c>
      <c r="Z51" s="253" t="str">
        <v xml:space="preserve">Model Inventory &amp; Audit Logs
To ensure accountability, traceability, and regulatory compliance by keeping detailed records of all AI models, their purposes, usage, and change history. This supports audits, risk reviews, and responsible management.
</v>
      </c>
      <c r="AA51" s="253" t="str">
        <v xml:space="preserve">Maintain an up-to-date inventory of all AI models, including descriptions, owners, use cases, and deployment details.
. Implement comprehensive audit logs for access, changes, and usage. 
. Regularly review logs for compliance and risk.
</v>
      </c>
    </row>
    <row r="52" spans="1:27" ht="25.5" customHeight="1">
      <c r="A52" s="289" t="s">
        <v>1261</v>
      </c>
      <c r="B52" s="290" t="s">
        <v>292</v>
      </c>
      <c r="C52" s="288" t="s">
        <v>1106</v>
      </c>
      <c r="D52" s="290" t="s">
        <v>1262</v>
      </c>
      <c r="E52" s="290" t="s">
        <v>1007</v>
      </c>
      <c r="F52" s="288" t="s">
        <v>259</v>
      </c>
      <c r="G52" s="288" t="s">
        <v>178</v>
      </c>
      <c r="H52" s="290" t="s">
        <v>1263</v>
      </c>
      <c r="I52" s="290" t="s">
        <v>1264</v>
      </c>
      <c r="J52" s="290" t="str" cm="1">
        <f t="array" ref="J52">_xlfn.TEXTJOIN(" | ",,
  IF(I52="",
     _xlfn.TEXTSPLIT(H52,";"),
     _xlfn.TEXTSPLIT(H52,";") &amp; ":" &amp; _xlfn.TEXTSPLIT(I52,";")
  )
)</f>
        <v>RISK52:C36,C37,C29</v>
      </c>
      <c r="K52" s="290" t="s">
        <v>290</v>
      </c>
      <c r="L52" s="253" t="b" cm="1">
        <f t="array" ref="L52">_xlfn.LET(
  _xlpm.hay, TRIM(Triggers!$N$1:$BF$1),
  _xlpm.keysRaw, IFERROR(TRIM(_xlfn.TEXTSPLIT(B52,",")),""),
  _xlpm.tagsRaw, IFERROR(TRIM(_xlfn.TEXTSPLIT(F52,",")),""),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2" s="266" t="str">
        <f>_xlfn.XLOOKUP(C52, FA!D:D, FA!E:E, "")</f>
        <v>FA:RELIABILITY</v>
      </c>
      <c r="N52" s="290" t="s">
        <v>1265</v>
      </c>
      <c r="O52" s="253" t="str" cm="1">
        <f t="array" ref="O52:AA52">_xlfn.LET(
  _xlpm.groups, _xlfn.TEXTSPLIT(J52,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2" s="253" t="str">
        <v>RISK52</v>
      </c>
      <c r="Q52" s="253" t="str">
        <v>Cascading errors between agents leading to systemic failure</v>
      </c>
      <c r="R52" s="253" t="str">
        <v>Mistakes or false information generated by one agent can propagate through interconnected agents, causing widespread malfunction or systemic errors.</v>
      </c>
      <c r="S52" s="253" t="str">
        <v>C36</v>
      </c>
      <c r="T52"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U52"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V52" s="253" t="str">
        <v>C37</v>
      </c>
      <c r="W52" s="253" t="str">
        <v xml:space="preserve">Model Drift Alerts
To detect when deployed models become stale, inaccurate, or less reliable over time. Timely alerts enable teams to retrain or update models before errors impact users, reducing risk and maintaining trust and performance.
</v>
      </c>
      <c r="X52"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Y52" s="253" t="str">
        <v>C29</v>
      </c>
      <c r="Z52"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52" s="253" t="str">
        <v>Track AI agent activity and system changes with detailed records of system events, user actions, and configuration or model changes. Setting Concrete Metrics.</v>
      </c>
    </row>
    <row r="53" spans="1:27" ht="25.5" customHeight="1">
      <c r="A53" s="289" t="s">
        <v>1266</v>
      </c>
      <c r="B53" s="290" t="s">
        <v>292</v>
      </c>
      <c r="C53" s="288" t="s">
        <v>1012</v>
      </c>
      <c r="D53" s="290" t="s">
        <v>1267</v>
      </c>
      <c r="E53" s="290" t="s">
        <v>1007</v>
      </c>
      <c r="F53" s="288" t="s">
        <v>1252</v>
      </c>
      <c r="G53" s="288" t="s">
        <v>1021</v>
      </c>
      <c r="H53" s="290" t="s">
        <v>1034</v>
      </c>
      <c r="I53" s="290" t="s">
        <v>1268</v>
      </c>
      <c r="J53" s="290" t="str" cm="1">
        <f t="array" ref="J53">_xlfn.TEXTJOIN(" | ",,
  IF(I53="",
     _xlfn.TEXTSPLIT(H53,";"),
     _xlfn.TEXTSPLIT(H53,";") &amp; ":" &amp; _xlfn.TEXTSPLIT(I53,";")
  )
)</f>
        <v>RISK34:C25,C50,C24</v>
      </c>
      <c r="K53" s="290" t="s">
        <v>290</v>
      </c>
      <c r="L53" s="253" t="b" cm="1">
        <f t="array" ref="L53">_xlfn.LET(
  _xlpm.hay, TRIM(Triggers!$N$1:$BF$1),
  _xlpm.keysRaw, IFERROR(TRIM(_xlfn.TEXTSPLIT(B53,",")),""),
  _xlpm.tagsRaw, IFERROR(TRIM(_xlfn.TEXTSPLIT(F53,",")),""),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3" s="266" t="str">
        <f>_xlfn.XLOOKUP(C53, FA!D:D, FA!E:E, "")</f>
        <v>FA:HOVERSIGHT</v>
      </c>
      <c r="N53" s="290" t="s">
        <v>1269</v>
      </c>
      <c r="O53" s="253" t="str" cm="1">
        <f t="array" ref="O53:AA53">_xlfn.LET(
  _xlpm.groups, _xlfn.TEXTSPLIT(J53,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3" s="253" t="str">
        <v>RISK34</v>
      </c>
      <c r="Q53" s="253" t="str">
        <v>No clear responsibility for AI outcomes and failures</v>
      </c>
      <c r="R53"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53" s="253" t="str">
        <v>C25</v>
      </c>
      <c r="T53" s="253" t="str">
        <v>Risk Governance
To maintain a clear understanding of the residual risks that AI systems pose, allowing for informed decisions and ongoing improvement. A well-maintained AI risk register enables prioritization, accountability, and regulatory compliance.</v>
      </c>
      <c r="U53"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53" s="253" t="str">
        <v>C50</v>
      </c>
      <c r="W53" s="253" t="str">
        <v xml:space="preserve">AI Governance Board
To ensure expert oversight, strategic direction, and responsible use of AI systems across the organization. Governance boards help manage risks, set policies, and provide accountability for AI deployment and operations.
</v>
      </c>
      <c r="X53" s="253"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Y53" s="253" t="str">
        <v>C24</v>
      </c>
      <c r="Z53" s="253" t="str">
        <v>Product Governance
To ensure all AI models and products adhere to required privacy and security standards before deployment. Systematic governance reduces the risk of non-compliance, reputational harm, and security failures in production.</v>
      </c>
      <c r="AA53"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54" spans="1:27" ht="25.5" customHeight="1">
      <c r="A54" s="289" t="s">
        <v>1270</v>
      </c>
      <c r="B54" s="290" t="s">
        <v>292</v>
      </c>
      <c r="C54" s="288" t="s">
        <v>1038</v>
      </c>
      <c r="D54" s="290" t="s">
        <v>1271</v>
      </c>
      <c r="E54" s="290" t="s">
        <v>1007</v>
      </c>
      <c r="F54" s="288" t="s">
        <v>1189</v>
      </c>
      <c r="G54" s="288" t="s">
        <v>178</v>
      </c>
      <c r="H54" s="290" t="s">
        <v>1064</v>
      </c>
      <c r="I54" s="290" t="s">
        <v>1272</v>
      </c>
      <c r="J54" s="290" t="str" cm="1">
        <f t="array" ref="J54">_xlfn.TEXTJOIN(" | ",,
  IF(I54="",
     _xlfn.TEXTSPLIT(H54,";"),
     _xlfn.TEXTSPLIT(H54,";") &amp; ":" &amp; _xlfn.TEXTSPLIT(I54,";")
  )
)</f>
        <v>RISK49:C41,C59,C28</v>
      </c>
      <c r="K54" s="290" t="s">
        <v>290</v>
      </c>
      <c r="L54" s="253" t="b" cm="1">
        <f t="array" ref="L54">_xlfn.LET(
  _xlpm.hay, TRIM(Triggers!$N$1:$BF$1),
  _xlpm.keysRaw, IFERROR(TRIM(_xlfn.TEXTSPLIT(B54,",")),""),
  _xlpm.tagsRaw, IFERROR(TRIM(_xlfn.TEXTSPLIT(F54,",")),""),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4" s="266" t="str">
        <f>_xlfn.XLOOKUP(C54, FA!D:D, FA!E:E, "")</f>
        <v>FA:ACCOUNTABITY;FA:TRANSPARENCY</v>
      </c>
      <c r="N54" s="290" t="s">
        <v>1273</v>
      </c>
      <c r="O54" s="253" t="str" cm="1">
        <f t="array" ref="O54:AA54">_xlfn.LET(
  _xlpm.groups, _xlfn.TEXTSPLIT(J54,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4" s="253" t="str">
        <v>RISK49</v>
      </c>
      <c r="Q54" s="253" t="str">
        <v>Auditing Challenges Due to Missing Decision Records and Documentation</v>
      </c>
      <c r="R54"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54" s="253" t="str">
        <v>C41</v>
      </c>
      <c r="T54" s="253" t="str">
        <v xml:space="preserve">Model Inventory &amp; Audit Logs
To ensure accountability, traceability, and regulatory compliance by keeping detailed records of all AI models, their purposes, usage, and change history. This supports audits, risk reviews, and responsible management.
</v>
      </c>
      <c r="U54" s="253" t="str">
        <v xml:space="preserve">Maintain an up-to-date inventory of all AI models, including descriptions, owners, use cases, and deployment details.
. Implement comprehensive audit logs for access, changes, and usage. 
. Regularly review logs for compliance and risk.
</v>
      </c>
      <c r="V54" s="253" t="str">
        <v>C59</v>
      </c>
      <c r="W5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5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Y54" s="253" t="str">
        <v>C28</v>
      </c>
      <c r="Z54"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AA54" s="253" t="str">
        <v>Track every action your AI agent takes across the entire workflow like tools used, AI models selected, latency, and token usage for complete visibility and faster debugging.</v>
      </c>
    </row>
    <row r="55" spans="1:27" ht="25.5" customHeight="1">
      <c r="A55" s="289" t="s">
        <v>1274</v>
      </c>
      <c r="B55" s="290" t="s">
        <v>296</v>
      </c>
      <c r="C55" s="288" t="s">
        <v>1275</v>
      </c>
      <c r="D55" s="290" t="s">
        <v>1276</v>
      </c>
      <c r="E55" s="290" t="s">
        <v>1007</v>
      </c>
      <c r="F55" s="288" t="s">
        <v>259</v>
      </c>
      <c r="G55" s="288" t="s">
        <v>1277</v>
      </c>
      <c r="H55" s="290" t="s">
        <v>1278</v>
      </c>
      <c r="I55" s="290" t="s">
        <v>1279</v>
      </c>
      <c r="J55" s="290" t="str" cm="1">
        <f t="array" ref="J55">_xlfn.TEXTJOIN(" | ",,
  IF(I55="",
     _xlfn.TEXTSPLIT(H55,";"),
     _xlfn.TEXTSPLIT(H55,";") &amp; ":" &amp; _xlfn.TEXTSPLIT(I55,";")
  )
)</f>
        <v>RISK04:C01,C13,C33</v>
      </c>
      <c r="K55" s="290" t="s">
        <v>294</v>
      </c>
      <c r="L55" s="253" t="b" cm="1">
        <f t="array" ref="L55">_xlfn.LET(
  _xlpm.hay, TRIM(Triggers!$N$1:$BF$1),
  _xlpm.keysRaw, IFERROR(TRIM(_xlfn.TEXTSPLIT(B55,",")),""),
  _xlpm.tagsRaw, IFERROR(TRIM(_xlfn.TEXTSPLIT(F55,",")),""),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5" s="266" t="str">
        <f>_xlfn.XLOOKUP(C55, FA!D:D, FA!E:E, "")</f>
        <v>FA:SAFETY</v>
      </c>
      <c r="N55" s="290" t="s">
        <v>1280</v>
      </c>
      <c r="O55" s="253" t="str" cm="1">
        <f t="array" ref="O55:AA55">_xlfn.LET(
  _xlpm.groups, _xlfn.TEXTSPLIT(J55,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5" s="253" t="str">
        <v>RISK04</v>
      </c>
      <c r="Q55" s="253" t="str">
        <v>Manipulation of data leading to harmful or biased decisions</v>
      </c>
      <c r="R55" s="253" t="str">
        <v>Data can be maliciously manipulated at various stages of the data lifecycle, including before ingestion, during processing or training, or while stored. Such manipulation can compromise the integrity of the system, leading to inaccurate predictions, malicious behavior, or unintended outcomes. It poses a critical risk to decision-making processes, potentially causing harm to individuals or groups.</v>
      </c>
      <c r="S55" s="253" t="str">
        <v>C01</v>
      </c>
      <c r="T55"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55"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55" s="253" t="str">
        <v>C13</v>
      </c>
      <c r="W55"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55"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55" s="253" t="str">
        <v>C33</v>
      </c>
      <c r="Z55"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A55"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row>
    <row r="56" spans="1:27" ht="25.5" customHeight="1">
      <c r="A56" s="289" t="s">
        <v>1281</v>
      </c>
      <c r="B56" s="290" t="s">
        <v>296</v>
      </c>
      <c r="C56" s="288" t="s">
        <v>1164</v>
      </c>
      <c r="D56" s="290" t="s">
        <v>1282</v>
      </c>
      <c r="E56" s="290" t="s">
        <v>1007</v>
      </c>
      <c r="F56" s="288" t="s">
        <v>1283</v>
      </c>
      <c r="G56" s="288" t="s">
        <v>1021</v>
      </c>
      <c r="H56" s="290" t="s">
        <v>1284</v>
      </c>
      <c r="I56" s="290" t="s">
        <v>1285</v>
      </c>
      <c r="J56" s="290" t="str" cm="1">
        <f t="array" ref="J56">_xlfn.TEXTJOIN(" | ",,
  IF(I56="",
     _xlfn.TEXTSPLIT(H56,";"),
     _xlfn.TEXTSPLIT(H56,";") &amp; ":" &amp; _xlfn.TEXTSPLIT(I56,";")
  )
)</f>
        <v>RISK24:C41,C42,C40</v>
      </c>
      <c r="K56" s="290" t="s">
        <v>294</v>
      </c>
      <c r="L56" s="253" t="b" cm="1">
        <f t="array" ref="L56">_xlfn.LET(
  _xlpm.hay, TRIM(Triggers!$N$1:$BF$1),
  _xlpm.keysRaw, IFERROR(TRIM(_xlfn.TEXTSPLIT(B56,",")),""),
  _xlpm.tagsRaw, IFERROR(TRIM(_xlfn.TEXTSPLIT(F56,",")),""),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6" s="266" t="str">
        <f>_xlfn.XLOOKUP(C56, FA!D:D, FA!E:E, "")</f>
        <v>FA:TRANSPARENCY</v>
      </c>
      <c r="N56" s="290" t="s">
        <v>1286</v>
      </c>
      <c r="O56" s="253" t="str" cm="1">
        <f t="array" ref="O56:AA56">_xlfn.LET(
  _xlpm.groups, _xlfn.TEXTSPLIT(J56,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6" s="253" t="str">
        <v>RISK24</v>
      </c>
      <c r="Q56" s="253" t="str">
        <v>Users and stakeholders cannot understand or challenge AI decisions</v>
      </c>
      <c r="R56"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56" s="253" t="str">
        <v>C41</v>
      </c>
      <c r="T56" s="253" t="str">
        <v xml:space="preserve">Model Inventory &amp; Audit Logs
To ensure accountability, traceability, and regulatory compliance by keeping detailed records of all AI models, their purposes, usage, and change history. This supports audits, risk reviews, and responsible management.
</v>
      </c>
      <c r="U56" s="253" t="str">
        <v xml:space="preserve">Maintain an up-to-date inventory of all AI models, including descriptions, owners, use cases, and deployment details.
. Implement comprehensive audit logs for access, changes, and usage. 
. Regularly review logs for compliance and risk.
</v>
      </c>
      <c r="V56" s="253" t="str">
        <v>C42</v>
      </c>
      <c r="W56" s="253" t="str">
        <v xml:space="preserve">Transparency Documentation
To ensure stakeholders understand how and why AI models are used, supporting accountability, informed decision-making, and regulatory compliance. Detailed documentation improves trust and helps with audits or reviews.
</v>
      </c>
      <c r="X56"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56" s="253" t="str">
        <v>C40</v>
      </c>
      <c r="Z56" s="253" t="str">
        <v xml:space="preserve">Disclose AI-generated content
To promote transparency, build user trust, and comply with regulations by making it clear when content has been created by AI rather than a human.
</v>
      </c>
      <c r="AA56" s="253" t="str">
        <v xml:space="preserve">Add visible labels or notices (e.g., “AI-generated”) to chatbot responses, emails, or documents.    
. Implement watermarks or metadata in generated files.       
. Regularly review disclosures for clarity and accuracy.
</v>
      </c>
    </row>
    <row r="57" spans="1:27" ht="25.5" customHeight="1">
      <c r="A57" s="289" t="s">
        <v>1287</v>
      </c>
      <c r="B57" s="290" t="s">
        <v>296</v>
      </c>
      <c r="C57" s="288" t="s">
        <v>1012</v>
      </c>
      <c r="D57" s="290" t="s">
        <v>1288</v>
      </c>
      <c r="E57" s="290" t="s">
        <v>1007</v>
      </c>
      <c r="F57" s="288" t="s">
        <v>1146</v>
      </c>
      <c r="G57" s="288" t="s">
        <v>1028</v>
      </c>
      <c r="H57" s="290" t="s">
        <v>1289</v>
      </c>
      <c r="I57" s="290" t="s">
        <v>1290</v>
      </c>
      <c r="J57" s="290" t="str" cm="1">
        <f t="array" ref="J57">_xlfn.TEXTJOIN(" | ",,
  IF(I57="",
     _xlfn.TEXTSPLIT(H57,";"),
     _xlfn.TEXTSPLIT(H57,";") &amp; ":" &amp; _xlfn.TEXTSPLIT(I57,";")
  )
)</f>
        <v>RISK45:C45,C46,C22</v>
      </c>
      <c r="K57" s="290" t="s">
        <v>294</v>
      </c>
      <c r="L57" s="253" t="b" cm="1">
        <f t="array" ref="L57">_xlfn.LET(
  _xlpm.hay, TRIM(Triggers!$N$1:$BF$1),
  _xlpm.keysRaw, IFERROR(TRIM(_xlfn.TEXTSPLIT(B57,",")),""),
  _xlpm.tagsRaw, IFERROR(TRIM(_xlfn.TEXTSPLIT(F57,",")),""),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7" s="266" t="str">
        <f>_xlfn.XLOOKUP(C57, FA!D:D, FA!E:E, "")</f>
        <v>FA:HOVERSIGHT</v>
      </c>
      <c r="N57" s="290" t="s">
        <v>1291</v>
      </c>
      <c r="O57" s="253" t="str" cm="1">
        <f t="array" ref="O57:AA57">_xlfn.LET(
  _xlpm.groups, _xlfn.TEXTSPLIT(J57,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7" s="253" t="str">
        <v>RISK45</v>
      </c>
      <c r="Q57" s="253" t="str">
        <v>Overreliance on AI Outputs Without Human Oversight</v>
      </c>
      <c r="R57"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57" s="253" t="str">
        <v>C45</v>
      </c>
      <c r="T57" s="253" t="str">
        <v xml:space="preserve">Set boundaries for automation
To prevent unintended harm or errors by ensuring that high-risk actions (such as launching production code) require human review and approval. This reduces operational risks and builds accountability.
</v>
      </c>
      <c r="U57"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57" s="253" t="str">
        <v>C46</v>
      </c>
      <c r="W57" s="253" t="str">
        <v xml:space="preserve">Pre-deployment Responsible AI Reviews 
To identify and address risks, vulnerabilities, and potential misuse before AI systems are launched, improving safety, reliability, and public trust.
</v>
      </c>
      <c r="X57"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57" s="253" t="str">
        <v>C22</v>
      </c>
      <c r="Z57" s="253" t="str">
        <v>User Policies and Education
To help end users understand how AI systems handle their data, what risks exist, and how they can protect themselves. Clear, accessible policies and education foster trust, reduce misuse, and improve informed consent.</v>
      </c>
      <c r="AA57"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row>
    <row r="58" spans="1:27" ht="25.5" customHeight="1">
      <c r="A58" s="289" t="s">
        <v>1292</v>
      </c>
      <c r="B58" s="290" t="s">
        <v>296</v>
      </c>
      <c r="C58" s="288" t="s">
        <v>1164</v>
      </c>
      <c r="D58" s="290" t="s">
        <v>1293</v>
      </c>
      <c r="E58" s="290" t="s">
        <v>1007</v>
      </c>
      <c r="F58" s="288" t="s">
        <v>1189</v>
      </c>
      <c r="G58" s="288" t="s">
        <v>1021</v>
      </c>
      <c r="H58" s="290" t="s">
        <v>1284</v>
      </c>
      <c r="I58" s="290" t="s">
        <v>1294</v>
      </c>
      <c r="J58" s="290" t="str" cm="1">
        <f t="array" ref="J58">_xlfn.TEXTJOIN(" | ",,
  IF(I58="",
     _xlfn.TEXTSPLIT(H58,";"),
     _xlfn.TEXTSPLIT(H58,";") &amp; ":" &amp; _xlfn.TEXTSPLIT(I58,";")
  )
)</f>
        <v>RISK24:C41,C42,C44</v>
      </c>
      <c r="K58" s="290" t="s">
        <v>294</v>
      </c>
      <c r="L58" s="253" t="b" cm="1">
        <f t="array" ref="L58">_xlfn.LET(
  _xlpm.hay, TRIM(Triggers!$N$1:$BF$1),
  _xlpm.keysRaw, IFERROR(TRIM(_xlfn.TEXTSPLIT(B58,",")),""),
  _xlpm.tagsRaw, IFERROR(TRIM(_xlfn.TEXTSPLIT(F58,",")),""),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8" s="266" t="str">
        <f>_xlfn.XLOOKUP(C58, FA!D:D, FA!E:E, "")</f>
        <v>FA:TRANSPARENCY</v>
      </c>
      <c r="N58" s="290" t="s">
        <v>1295</v>
      </c>
      <c r="O58" s="253" t="str" cm="1">
        <f t="array" ref="O58:AA58">_xlfn.LET(
  _xlpm.groups, _xlfn.TEXTSPLIT(J58,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8" s="253" t="str">
        <v>RISK24</v>
      </c>
      <c r="Q58" s="253" t="str">
        <v>Users and stakeholders cannot understand or challenge AI decisions</v>
      </c>
      <c r="R58"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58" s="253" t="str">
        <v>C41</v>
      </c>
      <c r="T58" s="253" t="str">
        <v xml:space="preserve">Model Inventory &amp; Audit Logs
To ensure accountability, traceability, and regulatory compliance by keeping detailed records of all AI models, their purposes, usage, and change history. This supports audits, risk reviews, and responsible management.
</v>
      </c>
      <c r="U58" s="253" t="str">
        <v xml:space="preserve">Maintain an up-to-date inventory of all AI models, including descriptions, owners, use cases, and deployment details.
. Implement comprehensive audit logs for access, changes, and usage. 
. Regularly review logs for compliance and risk.
</v>
      </c>
      <c r="V58" s="253" t="str">
        <v>C42</v>
      </c>
      <c r="W58" s="253" t="str">
        <v xml:space="preserve">Transparency Documentation
To ensure stakeholders understand how and why AI models are used, supporting accountability, informed decision-making, and regulatory compliance. Detailed documentation improves trust and helps with audits or reviews.
</v>
      </c>
      <c r="X58"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58" s="253" t="str">
        <v>C44</v>
      </c>
      <c r="Z58" s="253" t="str">
        <v xml:space="preserve">Communicate uncertainty
To improve transparency, build user trust, and support responsible decision-making by clearly conveying when AI outputs may be uncertain, incomplete, or require human review.
</v>
      </c>
      <c r="AA58"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59" spans="1:27" ht="25.5" customHeight="1">
      <c r="A59" s="289" t="s">
        <v>1296</v>
      </c>
      <c r="B59" s="290" t="s">
        <v>296</v>
      </c>
      <c r="C59" s="288" t="s">
        <v>1026</v>
      </c>
      <c r="D59" s="290" t="s">
        <v>1297</v>
      </c>
      <c r="E59" s="290" t="s">
        <v>1007</v>
      </c>
      <c r="F59" s="288" t="s">
        <v>1227</v>
      </c>
      <c r="G59" s="288" t="s">
        <v>1028</v>
      </c>
      <c r="H59" s="290" t="s">
        <v>1029</v>
      </c>
      <c r="I59" s="290" t="s">
        <v>1298</v>
      </c>
      <c r="J59" s="290" t="str" cm="1">
        <f t="array" ref="J59">_xlfn.TEXTJOIN(" | ",,
  IF(I59="",
     _xlfn.TEXTSPLIT(H59,";"),
     _xlfn.TEXTSPLIT(H59,";") &amp; ":" &amp; _xlfn.TEXTSPLIT(I59,";")
  )
)</f>
        <v>RISK23:C55,C32,C31</v>
      </c>
      <c r="K59" s="290" t="s">
        <v>294</v>
      </c>
      <c r="L59" s="253" t="b" cm="1">
        <f t="array" ref="L59">_xlfn.LET(
  _xlpm.hay, TRIM(Triggers!$N$1:$BF$1),
  _xlpm.keysRaw, IFERROR(TRIM(_xlfn.TEXTSPLIT(B59,",")),""),
  _xlpm.tagsRaw, IFERROR(TRIM(_xlfn.TEXTSPLIT(F59,",")),""),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9" s="266" t="str">
        <f>_xlfn.XLOOKUP(C59, FA!D:D, FA!E:E, "")</f>
        <v>FA:FAIRNESS</v>
      </c>
      <c r="N59" s="290" t="s">
        <v>1299</v>
      </c>
      <c r="O59" s="253" t="str" cm="1">
        <f t="array" ref="O59:AA59">_xlfn.LET(
  _xlpm.groups, _xlfn.TEXTSPLIT(J59,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9" s="253" t="str">
        <v>RISK23</v>
      </c>
      <c r="Q59" s="253" t="str">
        <v>Potential for unnoticed discrimination or unfair treatment in AI outputs</v>
      </c>
      <c r="R59"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59" s="253" t="str">
        <v>C55</v>
      </c>
      <c r="T59" s="253" t="str">
        <v>Bias &amp; Fairness Testing
To ensure that AI systems do not produce discriminatory or systematically unfair outcomes across different user groups, which could lead to harm, regulatory non-compliance, and erosion of public trust.</v>
      </c>
      <c r="U59"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59" s="253" t="str">
        <v>C32</v>
      </c>
      <c r="W59" s="253"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X59" s="253"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Y59" s="253" t="str">
        <v>C31</v>
      </c>
      <c r="Z59"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AA59"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row>
    <row r="60" spans="1:27" ht="25.5" customHeight="1">
      <c r="A60" s="289" t="s">
        <v>1300</v>
      </c>
      <c r="B60" s="290" t="s">
        <v>296</v>
      </c>
      <c r="C60" s="288" t="s">
        <v>1068</v>
      </c>
      <c r="D60" s="290" t="s">
        <v>1301</v>
      </c>
      <c r="E60" s="290" t="s">
        <v>1007</v>
      </c>
      <c r="F60" s="288" t="s">
        <v>1189</v>
      </c>
      <c r="G60" s="288" t="s">
        <v>1014</v>
      </c>
      <c r="H60" s="290" t="s">
        <v>1205</v>
      </c>
      <c r="I60" s="290" t="s">
        <v>1302</v>
      </c>
      <c r="J60" s="290" t="str" cm="1">
        <f t="array" ref="J60">_xlfn.TEXTJOIN(" | ",,
  IF(I60="",
     _xlfn.TEXTSPLIT(H60,";"),
     _xlfn.TEXTSPLIT(H60,";") &amp; ":" &amp; _xlfn.TEXTSPLIT(I60,";")
  )
)</f>
        <v>RISK05:C05,C54,C03</v>
      </c>
      <c r="K60" s="290" t="s">
        <v>294</v>
      </c>
      <c r="L60" s="253" t="b" cm="1">
        <f t="array" ref="L60">_xlfn.LET(
  _xlpm.hay, TRIM(Triggers!$N$1:$BF$1),
  _xlpm.keysRaw, IFERROR(TRIM(_xlfn.TEXTSPLIT(B60,",")),""),
  _xlpm.tagsRaw, IFERROR(TRIM(_xlfn.TEXTSPLIT(F60,",")),""),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0" s="266" t="str">
        <f>_xlfn.XLOOKUP(C60, FA!D:D, FA!E:E, "")</f>
        <v>FA:DATA;FA:PRIVACY</v>
      </c>
      <c r="N60" s="290" t="s">
        <v>1303</v>
      </c>
      <c r="O60" s="253" t="str" cm="1">
        <f t="array" ref="O60:AA60">_xlfn.LET(
  _xlpm.groups, _xlfn.TEXTSPLIT(J60,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0" s="253" t="str">
        <v>RISK05</v>
      </c>
      <c r="Q60" s="253" t="str">
        <v>Unauthorized Use of Proprietary or Third-Party Data</v>
      </c>
      <c r="R60"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60" s="253" t="str">
        <v>C05</v>
      </c>
      <c r="T6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6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60" s="253" t="str">
        <v>C54</v>
      </c>
      <c r="W60"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X60"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Y60" s="253" t="str">
        <v>C03</v>
      </c>
      <c r="Z60"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A60"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61" spans="1:27" ht="25.5" customHeight="1">
      <c r="A61" s="289" t="s">
        <v>1304</v>
      </c>
      <c r="B61" s="290" t="s">
        <v>300</v>
      </c>
      <c r="C61" s="288" t="s">
        <v>1068</v>
      </c>
      <c r="D61" s="290" t="s">
        <v>1305</v>
      </c>
      <c r="E61" s="290" t="s">
        <v>1007</v>
      </c>
      <c r="F61" s="288" t="s">
        <v>1306</v>
      </c>
      <c r="G61" s="288" t="s">
        <v>1307</v>
      </c>
      <c r="H61" s="290" t="s">
        <v>1015</v>
      </c>
      <c r="I61" s="290" t="s">
        <v>1308</v>
      </c>
      <c r="J61" s="290" t="str" cm="1">
        <f t="array" ref="J61">_xlfn.TEXTJOIN(" | ",,
  IF(I61="",
     _xlfn.TEXTSPLIT(H61,";"),
     _xlfn.TEXTSPLIT(H61,";") &amp; ":" &amp; _xlfn.TEXTSPLIT(I61,";")
  )
)</f>
        <v>RISK43:C03,C54,C43</v>
      </c>
      <c r="K61" s="290" t="s">
        <v>298</v>
      </c>
      <c r="L61" s="253" t="b" cm="1">
        <f t="array" ref="L61">_xlfn.LET(
  _xlpm.hay, TRIM(Triggers!$N$1:$BF$1),
  _xlpm.keysRaw, IFERROR(TRIM(_xlfn.TEXTSPLIT(B61,",")),""),
  _xlpm.tagsRaw, IFERROR(TRIM(_xlfn.TEXTSPLIT(F61,",")),""),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1" s="266" t="str">
        <f>_xlfn.XLOOKUP(C61, FA!D:D, FA!E:E, "")</f>
        <v>FA:DATA;FA:PRIVACY</v>
      </c>
      <c r="N61" s="290" t="s">
        <v>1309</v>
      </c>
      <c r="O61" s="253" t="str" cm="1">
        <f t="array" ref="O61:AA61">_xlfn.LET(
  _xlpm.groups, _xlfn.TEXTSPLIT(J61,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1" s="253" t="str">
        <v>RISK43</v>
      </c>
      <c r="Q61" s="253" t="str">
        <v>Regulatory Non-Compliance Due to Inadequate Fairness, Privacy, and Security Controls</v>
      </c>
      <c r="R61"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61" s="253" t="str">
        <v>C03</v>
      </c>
      <c r="T61"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61"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61" s="253" t="str">
        <v>C54</v>
      </c>
      <c r="W61"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X61"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Y61" s="253" t="str">
        <v>C43</v>
      </c>
      <c r="Z61" s="253" t="str">
        <v xml:space="preserve">Monitoring Dashboards
To provide real-time visibility into model risks, performance, and operational status. Dashboards help teams quickly detect issues, respond to incidents, and support decision-making and ongoing improvements.
</v>
      </c>
      <c r="AA61" s="253" t="str">
        <v xml:space="preserve">Develop and maintain live dashboards tracking key risk and performance metrics.
. Integrate with data pipelines and monitoring tools for up-to-date information.. Set alerts for abnormal trends or thresholds. 
. Regularly review and update dashboard content.
</v>
      </c>
    </row>
    <row r="62" spans="1:27" ht="25.5" customHeight="1">
      <c r="A62" s="289" t="s">
        <v>1310</v>
      </c>
      <c r="B62" s="290" t="s">
        <v>300</v>
      </c>
      <c r="C62" s="288" t="s">
        <v>1026</v>
      </c>
      <c r="D62" s="290" t="s">
        <v>1311</v>
      </c>
      <c r="E62" s="290" t="s">
        <v>1007</v>
      </c>
      <c r="F62" s="288" t="s">
        <v>1312</v>
      </c>
      <c r="G62" s="288" t="s">
        <v>1101</v>
      </c>
      <c r="H62" s="290" t="s">
        <v>1029</v>
      </c>
      <c r="I62" s="290" t="s">
        <v>1313</v>
      </c>
      <c r="J62" s="290" t="str" cm="1">
        <f t="array" ref="J62">_xlfn.TEXTJOIN(" | ",,
  IF(I62="",
     _xlfn.TEXTSPLIT(H62,";"),
     _xlfn.TEXTSPLIT(H62,";") &amp; ":" &amp; _xlfn.TEXTSPLIT(I62,";")
  )
)</f>
        <v>RISK23:C55,C31,C23</v>
      </c>
      <c r="K62" s="290" t="s">
        <v>298</v>
      </c>
      <c r="L62" s="253" t="b" cm="1">
        <f t="array" ref="L62">_xlfn.LET(
  _xlpm.hay, TRIM(Triggers!$N$1:$BF$1),
  _xlpm.keysRaw, IFERROR(TRIM(_xlfn.TEXTSPLIT(B62,",")),""),
  _xlpm.tagsRaw, IFERROR(TRIM(_xlfn.TEXTSPLIT(F62,",")),""),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2" s="266" t="str">
        <f>_xlfn.XLOOKUP(C62, FA!D:D, FA!E:E, "")</f>
        <v>FA:FAIRNESS</v>
      </c>
      <c r="N62" s="290" t="s">
        <v>1314</v>
      </c>
      <c r="O62" s="253" t="str" cm="1">
        <f t="array" ref="O62:AA62">_xlfn.LET(
  _xlpm.groups, _xlfn.TEXTSPLIT(J62,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2" s="253" t="str">
        <v>RISK23</v>
      </c>
      <c r="Q62" s="253" t="str">
        <v>Potential for unnoticed discrimination or unfair treatment in AI outputs</v>
      </c>
      <c r="R62"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62" s="253" t="str">
        <v>C55</v>
      </c>
      <c r="T62" s="253" t="str">
        <v>Bias &amp; Fairness Testing
To ensure that AI systems do not produce discriminatory or systematically unfair outcomes across different user groups, which could lead to harm, regulatory non-compliance, and erosion of public trust.</v>
      </c>
      <c r="U62"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62" s="253" t="str">
        <v>C31</v>
      </c>
      <c r="W62"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62"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62" s="253" t="str">
        <v>C23</v>
      </c>
      <c r="Z62"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62"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63" spans="1:27" ht="25.5" customHeight="1">
      <c r="A63" s="289" t="s">
        <v>1315</v>
      </c>
      <c r="B63" s="290" t="s">
        <v>300</v>
      </c>
      <c r="C63" s="288" t="s">
        <v>1005</v>
      </c>
      <c r="D63" s="290" t="s">
        <v>1316</v>
      </c>
      <c r="E63" s="290" t="s">
        <v>1007</v>
      </c>
      <c r="F63" s="288" t="s">
        <v>1317</v>
      </c>
      <c r="G63" s="288" t="s">
        <v>178</v>
      </c>
      <c r="H63" s="290" t="s">
        <v>1318</v>
      </c>
      <c r="I63" s="290" t="s">
        <v>1319</v>
      </c>
      <c r="J63" s="290" t="str" cm="1">
        <f t="array" ref="J63">_xlfn.TEXTJOIN(" | ",,
  IF(I63="",
     _xlfn.TEXTSPLIT(H63,";"),
     _xlfn.TEXTSPLIT(H63,";") &amp; ":" &amp; _xlfn.TEXTSPLIT(I63,";")
  )
)</f>
        <v>RISK46:C59,C24</v>
      </c>
      <c r="K63" s="290" t="s">
        <v>298</v>
      </c>
      <c r="L63" s="253" t="b" cm="1">
        <f t="array" ref="L63">_xlfn.LET(
  _xlpm.hay, TRIM(Triggers!$N$1:$BF$1),
  _xlpm.keysRaw, IFERROR(TRIM(_xlfn.TEXTSPLIT(B63,",")),""),
  _xlpm.tagsRaw, IFERROR(TRIM(_xlfn.TEXTSPLIT(F63,",")),""),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3" s="266" t="str">
        <f>_xlfn.XLOOKUP(C63, FA!D:D, FA!E:E, "")</f>
        <v>FA:HSE</v>
      </c>
      <c r="N63" s="290" t="s">
        <v>1320</v>
      </c>
      <c r="O63" s="253" t="str" cm="1">
        <f t="array" ref="O63:X63">_xlfn.LET(
  _xlpm.groups, _xlfn.TEXTSPLIT(J63,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3" s="253" t="str">
        <v>RISK46</v>
      </c>
      <c r="Q63" s="253" t="str">
        <v>Inability to Incorporate Feedback and Support Contestability</v>
      </c>
      <c r="R63"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63" s="253" t="str">
        <v>C59</v>
      </c>
      <c r="T63"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63"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63" s="253" t="str">
        <v>C24</v>
      </c>
      <c r="W63" s="253" t="str">
        <v>Product Governance
To ensure all AI models and products adhere to required privacy and security standards before deployment. Systematic governance reduces the risk of non-compliance, reputational harm, and security failures in production.</v>
      </c>
      <c r="X63"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64" spans="1:27" ht="25.5" customHeight="1">
      <c r="A64" s="289" t="s">
        <v>1321</v>
      </c>
      <c r="B64" s="290" t="s">
        <v>300</v>
      </c>
      <c r="C64" s="288" t="s">
        <v>1322</v>
      </c>
      <c r="D64" s="290" t="s">
        <v>1323</v>
      </c>
      <c r="E64" s="290" t="s">
        <v>1007</v>
      </c>
      <c r="F64" s="288" t="s">
        <v>1227</v>
      </c>
      <c r="G64" s="288" t="s">
        <v>1021</v>
      </c>
      <c r="H64" s="290" t="s">
        <v>1324</v>
      </c>
      <c r="I64" s="290" t="s">
        <v>1196</v>
      </c>
      <c r="J64" s="290" t="str" cm="1">
        <f t="array" ref="J64">_xlfn.TEXTJOIN(" | ",,
  IF(I64="",
     _xlfn.TEXTSPLIT(H64,";"),
     _xlfn.TEXTSPLIT(H64,";") &amp; ":" &amp; _xlfn.TEXTSPLIT(I64,";")
  )
)</f>
        <v>RISK32:C24,C25,C46</v>
      </c>
      <c r="K64" s="290" t="s">
        <v>298</v>
      </c>
      <c r="L64" s="253" t="b" cm="1">
        <f t="array" ref="L64">_xlfn.LET(
  _xlpm.hay, TRIM(Triggers!$N$1:$BF$1),
  _xlpm.keysRaw, IFERROR(TRIM(_xlfn.TEXTSPLIT(B64,",")),""),
  _xlpm.tagsRaw, IFERROR(TRIM(_xlfn.TEXTSPLIT(F64,",")),""),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4" s="266" t="str">
        <f>_xlfn.XLOOKUP(C64, FA!D:D, FA!E:E, "")</f>
        <v>FA:SAFETY</v>
      </c>
      <c r="N64" s="290" t="s">
        <v>1325</v>
      </c>
      <c r="O64" s="253" t="str" cm="1">
        <f t="array" ref="O64:AA64">_xlfn.LET(
  _xlpm.groups, _xlfn.TEXTSPLIT(J64,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4" s="253" t="str">
        <v>RISK32</v>
      </c>
      <c r="Q64" s="253" t="str">
        <v>Misuse of AI System for Harmful or Unintended Purposes</v>
      </c>
      <c r="R64"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64" s="253" t="str">
        <v>C24</v>
      </c>
      <c r="T64" s="253" t="str">
        <v>Product Governance
To ensure all AI models and products adhere to required privacy and security standards before deployment. Systematic governance reduces the risk of non-compliance, reputational harm, and security failures in production.</v>
      </c>
      <c r="U64"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64" s="253" t="str">
        <v>C25</v>
      </c>
      <c r="W64" s="253" t="str">
        <v>Risk Governance
To maintain a clear understanding of the residual risks that AI systems pose, allowing for informed decisions and ongoing improvement. A well-maintained AI risk register enables prioritization, accountability, and regulatory compliance.</v>
      </c>
      <c r="X64"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Y64" s="253" t="str">
        <v>C46</v>
      </c>
      <c r="Z64" s="253" t="str">
        <v xml:space="preserve">Pre-deployment Responsible AI Reviews 
To identify and address risks, vulnerabilities, and potential misuse before AI systems are launched, improving safety, reliability, and public trust.
</v>
      </c>
      <c r="AA64"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65" spans="1:36" ht="25.5" customHeight="1">
      <c r="A65" s="289" t="s">
        <v>1326</v>
      </c>
      <c r="B65" s="290" t="s">
        <v>300</v>
      </c>
      <c r="C65" s="288" t="s">
        <v>1038</v>
      </c>
      <c r="D65" s="290" t="s">
        <v>1327</v>
      </c>
      <c r="E65" s="290" t="s">
        <v>1007</v>
      </c>
      <c r="F65" s="288" t="s">
        <v>1312</v>
      </c>
      <c r="G65" s="288" t="s">
        <v>178</v>
      </c>
      <c r="H65" s="290" t="s">
        <v>1064</v>
      </c>
      <c r="I65" s="290" t="s">
        <v>1328</v>
      </c>
      <c r="J65" s="290" t="str" cm="1">
        <f t="array" ref="J65">_xlfn.TEXTJOIN(" | ",,
  IF(I65="",
     _xlfn.TEXTSPLIT(H65,";"),
     _xlfn.TEXTSPLIT(H65,";") &amp; ":" &amp; _xlfn.TEXTSPLIT(I65,";")
  )
)</f>
        <v>RISK49:C41,C59</v>
      </c>
      <c r="K65" s="290" t="s">
        <v>298</v>
      </c>
      <c r="L65" s="253" t="b" cm="1">
        <f t="array" ref="L65">_xlfn.LET(
  _xlpm.hay, TRIM(Triggers!$N$1:$BF$1),
  _xlpm.keysRaw, IFERROR(TRIM(_xlfn.TEXTSPLIT(B65,",")),""),
  _xlpm.tagsRaw, IFERROR(TRIM(_xlfn.TEXTSPLIT(F65,",")),""),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5" s="266" t="str">
        <f>_xlfn.XLOOKUP(C65, FA!D:D, FA!E:E, "")</f>
        <v>FA:ACCOUNTABITY;FA:TRANSPARENCY</v>
      </c>
      <c r="N65" s="290" t="s">
        <v>1329</v>
      </c>
      <c r="O65" s="253" t="str" cm="1">
        <f t="array" ref="O65:X65">_xlfn.LET(
  _xlpm.groups, _xlfn.TEXTSPLIT(J65,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5" s="253" t="str">
        <v>RISK49</v>
      </c>
      <c r="Q65" s="253" t="str">
        <v>Auditing Challenges Due to Missing Decision Records and Documentation</v>
      </c>
      <c r="R65"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65" s="253" t="str">
        <v>C41</v>
      </c>
      <c r="T65" s="253" t="str">
        <v xml:space="preserve">Model Inventory &amp; Audit Logs
To ensure accountability, traceability, and regulatory compliance by keeping detailed records of all AI models, their purposes, usage, and change history. This supports audits, risk reviews, and responsible management.
</v>
      </c>
      <c r="U65" s="253" t="str">
        <v xml:space="preserve">Maintain an up-to-date inventory of all AI models, including descriptions, owners, use cases, and deployment details.
. Implement comprehensive audit logs for access, changes, and usage. 
. Regularly review logs for compliance and risk.
</v>
      </c>
      <c r="V65" s="253" t="str">
        <v>C59</v>
      </c>
      <c r="W6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6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66" spans="1:36" ht="25.5" customHeight="1">
      <c r="A66" s="289" t="s">
        <v>1330</v>
      </c>
      <c r="B66" s="290" t="s">
        <v>304</v>
      </c>
      <c r="C66" s="288" t="s">
        <v>1068</v>
      </c>
      <c r="D66" s="290" t="s">
        <v>1331</v>
      </c>
      <c r="E66" s="290" t="s">
        <v>1007</v>
      </c>
      <c r="F66" s="288" t="s">
        <v>247</v>
      </c>
      <c r="G66" s="288" t="s">
        <v>1332</v>
      </c>
      <c r="H66" s="290" t="s">
        <v>1205</v>
      </c>
      <c r="I66" s="290" t="s">
        <v>1333</v>
      </c>
      <c r="J66" s="290" t="str" cm="1">
        <f t="array" ref="J66">_xlfn.TEXTJOIN(" | ",,
  IF(I66="",
     _xlfn.TEXTSPLIT(H66,";"),
     _xlfn.TEXTSPLIT(H66,";") &amp; ":" &amp; _xlfn.TEXTSPLIT(I66,";")
  )
)</f>
        <v>RISK05:C53,C42,C03</v>
      </c>
      <c r="K66" s="290" t="s">
        <v>302</v>
      </c>
      <c r="L66" s="253" t="b" cm="1">
        <f t="array" ref="L66">_xlfn.LET(
  _xlpm.hay, TRIM(Triggers!$N$1:$BF$1),
  _xlpm.keysRaw, IFERROR(TRIM(_xlfn.TEXTSPLIT(B66,",")),""),
  _xlpm.tagsRaw, IFERROR(TRIM(_xlfn.TEXTSPLIT(F66,",")),""),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6" s="266" t="str">
        <f>_xlfn.XLOOKUP(C66, FA!D:D, FA!E:E, "")</f>
        <v>FA:DATA;FA:PRIVACY</v>
      </c>
      <c r="N66" s="290" t="s">
        <v>1334</v>
      </c>
      <c r="O66" s="253" t="str" cm="1">
        <f t="array" ref="O66:AA66">_xlfn.LET(
  _xlpm.groups, _xlfn.TEXTSPLIT(J66,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6" s="253" t="str">
        <v>RISK05</v>
      </c>
      <c r="Q66" s="253" t="str">
        <v>Unauthorized Use of Proprietary or Third-Party Data</v>
      </c>
      <c r="R66"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66" s="253" t="str">
        <v>C53</v>
      </c>
      <c r="T66"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U66"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V66" s="253" t="str">
        <v>C42</v>
      </c>
      <c r="W66" s="253" t="str">
        <v xml:space="preserve">Transparency Documentation
To ensure stakeholders understand how and why AI models are used, supporting accountability, informed decision-making, and regulatory compliance. Detailed documentation improves trust and helps with audits or reviews.
</v>
      </c>
      <c r="X66"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66" s="253" t="str">
        <v>C03</v>
      </c>
      <c r="Z66"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A66"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67" spans="1:36" ht="25.5" customHeight="1">
      <c r="A67" s="289" t="s">
        <v>1335</v>
      </c>
      <c r="B67" s="290" t="s">
        <v>308</v>
      </c>
      <c r="C67" s="288" t="s">
        <v>1164</v>
      </c>
      <c r="D67" s="290" t="s">
        <v>1336</v>
      </c>
      <c r="E67" s="290" t="s">
        <v>1007</v>
      </c>
      <c r="F67" s="288" t="s">
        <v>1189</v>
      </c>
      <c r="G67" s="288" t="s">
        <v>178</v>
      </c>
      <c r="H67" s="290" t="s">
        <v>1284</v>
      </c>
      <c r="I67" s="290" t="s">
        <v>1337</v>
      </c>
      <c r="J67" s="290" t="str" cm="1">
        <f t="array" ref="J67">_xlfn.TEXTJOIN(" | ",,
  IF(I67="",
     _xlfn.TEXTSPLIT(H67,";"),
     _xlfn.TEXTSPLIT(H67,";") &amp; ":" &amp; _xlfn.TEXTSPLIT(I67,";")
  )
)</f>
        <v>RISK24:C42,C41,C35</v>
      </c>
      <c r="K67" s="290" t="s">
        <v>306</v>
      </c>
      <c r="L67" s="253" t="b" cm="1">
        <f t="array" ref="L67">_xlfn.LET(
  _xlpm.hay, TRIM(Triggers!$N$1:$BF$1),
  _xlpm.keysRaw, IFERROR(TRIM(_xlfn.TEXTSPLIT(B67,",")),""),
  _xlpm.tagsRaw, IFERROR(TRIM(_xlfn.TEXTSPLIT(F67,",")),""),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7" s="266" t="str">
        <f>_xlfn.XLOOKUP(C67, FA!D:D, FA!E:E, "")</f>
        <v>FA:TRANSPARENCY</v>
      </c>
      <c r="N67" s="290" t="s">
        <v>1338</v>
      </c>
      <c r="O67" s="253" t="str" cm="1">
        <f t="array" ref="O67:AA67">_xlfn.LET(
  _xlpm.groups, _xlfn.TEXTSPLIT(J67,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7" s="253" t="str">
        <v>RISK24</v>
      </c>
      <c r="Q67" s="253" t="str">
        <v>Users and stakeholders cannot understand or challenge AI decisions</v>
      </c>
      <c r="R67"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67" s="253" t="str">
        <v>C42</v>
      </c>
      <c r="T67" s="253" t="str">
        <v xml:space="preserve">Transparency Documentation
To ensure stakeholders understand how and why AI models are used, supporting accountability, informed decision-making, and regulatory compliance. Detailed documentation improves trust and helps with audits or reviews.
</v>
      </c>
      <c r="U67"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67" s="253" t="str">
        <v>C41</v>
      </c>
      <c r="W67" s="253" t="str">
        <v xml:space="preserve">Model Inventory &amp; Audit Logs
To ensure accountability, traceability, and regulatory compliance by keeping detailed records of all AI models, their purposes, usage, and change history. This supports audits, risk reviews, and responsible management.
</v>
      </c>
      <c r="X67" s="253" t="str">
        <v xml:space="preserve">Maintain an up-to-date inventory of all AI models, including descriptions, owners, use cases, and deployment details.
. Implement comprehensive audit logs for access, changes, and usage. 
. Regularly review logs for compliance and risk.
</v>
      </c>
      <c r="Y67" s="253" t="str">
        <v>C35</v>
      </c>
      <c r="Z67"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67"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68" spans="1:36" ht="25.5" customHeight="1">
      <c r="A68" s="289" t="s">
        <v>1339</v>
      </c>
      <c r="B68" s="290" t="s">
        <v>308</v>
      </c>
      <c r="C68" s="288" t="s">
        <v>1026</v>
      </c>
      <c r="D68" s="290" t="s">
        <v>1340</v>
      </c>
      <c r="E68" s="290" t="s">
        <v>1007</v>
      </c>
      <c r="F68" s="288" t="s">
        <v>1312</v>
      </c>
      <c r="G68" s="288" t="s">
        <v>1101</v>
      </c>
      <c r="H68" s="290" t="s">
        <v>1029</v>
      </c>
      <c r="I68" s="290" t="s">
        <v>1341</v>
      </c>
      <c r="J68" s="290" t="str" cm="1">
        <f t="array" ref="J68">_xlfn.TEXTJOIN(" | ",,
  IF(I68="",
     _xlfn.TEXTSPLIT(H68,";"),
     _xlfn.TEXTSPLIT(H68,";") &amp; ":" &amp; _xlfn.TEXTSPLIT(I68,";")
  )
)</f>
        <v>RISK23:C55,C23,C26</v>
      </c>
      <c r="K68" s="290" t="s">
        <v>306</v>
      </c>
      <c r="L68" s="253" t="b" cm="1">
        <f t="array" ref="L68">_xlfn.LET(
  _xlpm.hay, TRIM(Triggers!$N$1:$BF$1),
  _xlpm.keysRaw, IFERROR(TRIM(_xlfn.TEXTSPLIT(B68,",")),""),
  _xlpm.tagsRaw, IFERROR(TRIM(_xlfn.TEXTSPLIT(F68,",")),""),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8" s="266" t="str">
        <f>_xlfn.XLOOKUP(C68, FA!D:D, FA!E:E, "")</f>
        <v>FA:FAIRNESS</v>
      </c>
      <c r="N68" s="290" t="s">
        <v>1342</v>
      </c>
      <c r="O68" s="253" t="str" cm="1">
        <f t="array" ref="O68:AA68">_xlfn.LET(
  _xlpm.groups, _xlfn.TEXTSPLIT(J68,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8" s="253" t="str">
        <v>RISK23</v>
      </c>
      <c r="Q68" s="253" t="str">
        <v>Potential for unnoticed discrimination or unfair treatment in AI outputs</v>
      </c>
      <c r="R68"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68" s="253" t="str">
        <v>C55</v>
      </c>
      <c r="T68" s="253" t="str">
        <v>Bias &amp; Fairness Testing
To ensure that AI systems do not produce discriminatory or systematically unfair outcomes across different user groups, which could lead to harm, regulatory non-compliance, and erosion of public trust.</v>
      </c>
      <c r="U68"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68" s="253" t="str">
        <v>C23</v>
      </c>
      <c r="W68"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X68"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Y68" s="253" t="str">
        <v>C26</v>
      </c>
      <c r="Z68" s="253"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AA68" s="253"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row>
    <row r="69" spans="1:36" ht="25.5" customHeight="1">
      <c r="A69" s="289" t="s">
        <v>1343</v>
      </c>
      <c r="B69" s="290" t="s">
        <v>308</v>
      </c>
      <c r="C69" s="288" t="s">
        <v>1164</v>
      </c>
      <c r="D69" s="290" t="s">
        <v>1344</v>
      </c>
      <c r="E69" s="290" t="s">
        <v>1007</v>
      </c>
      <c r="F69" s="288" t="s">
        <v>1140</v>
      </c>
      <c r="G69" s="288" t="s">
        <v>1021</v>
      </c>
      <c r="H69" s="290" t="s">
        <v>1284</v>
      </c>
      <c r="I69" s="290" t="s">
        <v>1337</v>
      </c>
      <c r="J69" s="290" t="str" cm="1">
        <f t="array" ref="J69">_xlfn.TEXTJOIN(" | ",,
  IF(I69="",
     _xlfn.TEXTSPLIT(H69,";"),
     _xlfn.TEXTSPLIT(H69,";") &amp; ":" &amp; _xlfn.TEXTSPLIT(I69,";")
  )
)</f>
        <v>RISK24:C42,C41,C35</v>
      </c>
      <c r="K69" s="290" t="s">
        <v>306</v>
      </c>
      <c r="L69" s="253" t="b" cm="1">
        <f t="array" ref="L69">_xlfn.LET(
  _xlpm.hay, TRIM(Triggers!$N$1:$BF$1),
  _xlpm.keysRaw, IFERROR(TRIM(_xlfn.TEXTSPLIT(B69,",")),""),
  _xlpm.tagsRaw, IFERROR(TRIM(_xlfn.TEXTSPLIT(F69,",")),""),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9" s="266" t="str">
        <f>_xlfn.XLOOKUP(C69, FA!D:D, FA!E:E, "")</f>
        <v>FA:TRANSPARENCY</v>
      </c>
      <c r="N69" s="290" t="s">
        <v>1345</v>
      </c>
      <c r="O69" s="253" t="str" cm="1">
        <f t="array" ref="O69:AA69">_xlfn.LET(
  _xlpm.groups, _xlfn.TEXTSPLIT(J69,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9" s="253" t="str">
        <v>RISK24</v>
      </c>
      <c r="Q69" s="253" t="str">
        <v>Users and stakeholders cannot understand or challenge AI decisions</v>
      </c>
      <c r="R69"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69" s="253" t="str">
        <v>C42</v>
      </c>
      <c r="T69" s="253" t="str">
        <v xml:space="preserve">Transparency Documentation
To ensure stakeholders understand how and why AI models are used, supporting accountability, informed decision-making, and regulatory compliance. Detailed documentation improves trust and helps with audits or reviews.
</v>
      </c>
      <c r="U69"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69" s="253" t="str">
        <v>C41</v>
      </c>
      <c r="W69" s="253" t="str">
        <v xml:space="preserve">Model Inventory &amp; Audit Logs
To ensure accountability, traceability, and regulatory compliance by keeping detailed records of all AI models, their purposes, usage, and change history. This supports audits, risk reviews, and responsible management.
</v>
      </c>
      <c r="X69" s="253" t="str">
        <v xml:space="preserve">Maintain an up-to-date inventory of all AI models, including descriptions, owners, use cases, and deployment details.
. Implement comprehensive audit logs for access, changes, and usage. 
. Regularly review logs for compliance and risk.
</v>
      </c>
      <c r="Y69" s="253" t="str">
        <v>C35</v>
      </c>
      <c r="Z69"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69"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70" spans="1:36" ht="25.5" customHeight="1">
      <c r="A70" s="289" t="s">
        <v>1346</v>
      </c>
      <c r="B70" s="290" t="s">
        <v>308</v>
      </c>
      <c r="C70" s="288" t="s">
        <v>1068</v>
      </c>
      <c r="D70" s="290" t="s">
        <v>1347</v>
      </c>
      <c r="E70" s="290" t="s">
        <v>1007</v>
      </c>
      <c r="F70" s="288" t="s">
        <v>1252</v>
      </c>
      <c r="G70" s="288" t="s">
        <v>178</v>
      </c>
      <c r="H70" s="290" t="s">
        <v>1029</v>
      </c>
      <c r="I70" s="290" t="s">
        <v>1341</v>
      </c>
      <c r="J70" s="290" t="str" cm="1">
        <f t="array" ref="J70">_xlfn.TEXTJOIN(" | ",,
  IF(I70="",
     _xlfn.TEXTSPLIT(H70,";"),
     _xlfn.TEXTSPLIT(H70,";") &amp; ":" &amp; _xlfn.TEXTSPLIT(I70,";")
  )
)</f>
        <v>RISK23:C55,C23,C26</v>
      </c>
      <c r="K70" s="290" t="s">
        <v>306</v>
      </c>
      <c r="L70" s="253" t="b" cm="1">
        <f t="array" ref="L70">_xlfn.LET(
  _xlpm.hay, TRIM(Triggers!$N$1:$BF$1),
  _xlpm.keysRaw, IFERROR(TRIM(_xlfn.TEXTSPLIT(B70,",")),""),
  _xlpm.tagsRaw, IFERROR(TRIM(_xlfn.TEXTSPLIT(F70,",")),""),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0" s="266" t="str">
        <f>_xlfn.XLOOKUP(C70, FA!D:D, FA!E:E, "")</f>
        <v>FA:DATA;FA:PRIVACY</v>
      </c>
      <c r="N70" s="290" t="s">
        <v>1348</v>
      </c>
      <c r="O70" s="253" t="str" cm="1">
        <f t="array" ref="O70:AA70">_xlfn.LET(
  _xlpm.groups, _xlfn.TEXTSPLIT(J70,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0" s="253" t="str">
        <v>RISK23</v>
      </c>
      <c r="Q70" s="253" t="str">
        <v>Potential for unnoticed discrimination or unfair treatment in AI outputs</v>
      </c>
      <c r="R70"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70" s="253" t="str">
        <v>C55</v>
      </c>
      <c r="T70" s="253" t="str">
        <v>Bias &amp; Fairness Testing
To ensure that AI systems do not produce discriminatory or systematically unfair outcomes across different user groups, which could lead to harm, regulatory non-compliance, and erosion of public trust.</v>
      </c>
      <c r="U70"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70" s="253" t="str">
        <v>C23</v>
      </c>
      <c r="W70"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X70"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Y70" s="253" t="str">
        <v>C26</v>
      </c>
      <c r="Z70" s="253"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AA70" s="253"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row>
    <row r="71" spans="1:36" ht="25.5" customHeight="1">
      <c r="A71" s="289" t="s">
        <v>1349</v>
      </c>
      <c r="B71" s="290" t="s">
        <v>312</v>
      </c>
      <c r="C71" s="288" t="s">
        <v>1116</v>
      </c>
      <c r="D71" s="290" t="s">
        <v>1350</v>
      </c>
      <c r="E71" s="290" t="s">
        <v>1007</v>
      </c>
      <c r="F71" s="288" t="s">
        <v>242</v>
      </c>
      <c r="G71" s="288" t="s">
        <v>1351</v>
      </c>
      <c r="H71" s="290" t="s">
        <v>1352</v>
      </c>
      <c r="I71" s="290" t="s">
        <v>1353</v>
      </c>
      <c r="J71" s="290" t="str" cm="1">
        <f t="array" ref="J71">_xlfn.TEXTJOIN(" | ",,
  IF(I71="",
     _xlfn.TEXTSPLIT(H71,";"),
     _xlfn.TEXTSPLIT(H71,";") &amp; ":" &amp; _xlfn.TEXTSPLIT(I71,";")
  )
)</f>
        <v xml:space="preserve">RISK57:C57 </v>
      </c>
      <c r="K71" s="290" t="s">
        <v>310</v>
      </c>
      <c r="L71" s="253" t="b" cm="1">
        <f t="array" ref="L71">_xlfn.LET(
  _xlpm.hay, TRIM(Triggers!$N$1:$BF$1),
  _xlpm.keysRaw, IFERROR(TRIM(_xlfn.TEXTSPLIT(B71,",")),""),
  _xlpm.tagsRaw, IFERROR(TRIM(_xlfn.TEXTSPLIT(F71,",")),""),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1" s="266" t="str">
        <f>_xlfn.XLOOKUP(C71, FA!D:D, FA!E:E, "")</f>
        <v>FA:CONTESTABILITY</v>
      </c>
      <c r="N71" s="290" t="s">
        <v>1354</v>
      </c>
      <c r="O71" s="253" t="str" cm="1">
        <f t="array" ref="O71:U71">_xlfn.LET(
  _xlpm.groups, _xlfn.TEXTSPLIT(J71,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1" s="253" t="str">
        <v>RISK57</v>
      </c>
      <c r="Q71" s="253" t="str">
        <v>Lack of emergency stop, failover, or kill-switch for agentic systems</v>
      </c>
      <c r="R71" s="253" t="str">
        <v>Agentic systems without robust interruption or rollback mechanisms may continue harmful behavior or fail to recover after errors.</v>
      </c>
      <c r="S71" s="253" t="str">
        <v>C57</v>
      </c>
      <c r="T71"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71"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72" spans="1:36" ht="25.5" customHeight="1">
      <c r="A72" s="289" t="s">
        <v>1355</v>
      </c>
      <c r="B72" s="290" t="s">
        <v>312</v>
      </c>
      <c r="C72" s="288" t="s">
        <v>1322</v>
      </c>
      <c r="D72" s="290" t="s">
        <v>1356</v>
      </c>
      <c r="E72" s="290" t="s">
        <v>1007</v>
      </c>
      <c r="F72" s="288" t="s">
        <v>1140</v>
      </c>
      <c r="G72" s="288" t="s">
        <v>1021</v>
      </c>
      <c r="H72" s="290" t="s">
        <v>1357</v>
      </c>
      <c r="I72" s="290" t="s">
        <v>1358</v>
      </c>
      <c r="J72" s="290" t="str" cm="1">
        <f t="array" ref="J72">_xlfn.TEXTJOIN(" | ",,
  IF(I72="",
     _xlfn.TEXTSPLIT(H72,";"),
     _xlfn.TEXTSPLIT(H72,";") &amp; ":" &amp; _xlfn.TEXTSPLIT(I72,";")
  )
)</f>
        <v xml:space="preserve">RISK36:C30,C24,C46 </v>
      </c>
      <c r="K72" s="290" t="s">
        <v>310</v>
      </c>
      <c r="L72" s="253" t="b" cm="1">
        <f t="array" ref="L72">_xlfn.LET(
  _xlpm.hay, TRIM(Triggers!$N$1:$BF$1),
  _xlpm.keysRaw, IFERROR(TRIM(_xlfn.TEXTSPLIT(B72,",")),""),
  _xlpm.tagsRaw, IFERROR(TRIM(_xlfn.TEXTSPLIT(F72,",")),""),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2" s="266" t="str">
        <f>_xlfn.XLOOKUP(C72, FA!D:D, FA!E:E, "")</f>
        <v>FA:SAFETY</v>
      </c>
      <c r="N72" s="290" t="s">
        <v>1359</v>
      </c>
      <c r="O72" s="253" t="str" cm="1">
        <f t="array" ref="O72:AA72">_xlfn.LET(
  _xlpm.groups, _xlfn.TEXTSPLIT(J72,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2" s="253" t="str">
        <v>RISK36</v>
      </c>
      <c r="Q72" s="253" t="str">
        <v>Unbounded AI Autonomy Leading to Unintended or Harmful Actions</v>
      </c>
      <c r="R72"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72" s="253" t="str">
        <v>C30</v>
      </c>
      <c r="T72"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U72"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V72" s="253" t="str">
        <v>C24</v>
      </c>
      <c r="W72" s="253" t="str">
        <v>Product Governance
To ensure all AI models and products adhere to required privacy and security standards before deployment. Systematic governance reduces the risk of non-compliance, reputational harm, and security failures in production.</v>
      </c>
      <c r="X72"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72" s="253" t="str">
        <v>C46</v>
      </c>
      <c r="Z72" s="253" t="str">
        <v xml:space="preserve">Pre-deployment Responsible AI Reviews 
To identify and address risks, vulnerabilities, and potential misuse before AI systems are launched, improving safety, reliability, and public trust.
</v>
      </c>
      <c r="AA72"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73" spans="1:36" ht="25.5" customHeight="1">
      <c r="A73" s="289" t="s">
        <v>1360</v>
      </c>
      <c r="B73" s="290" t="s">
        <v>312</v>
      </c>
      <c r="C73" s="288" t="s">
        <v>1231</v>
      </c>
      <c r="D73" s="290" t="s">
        <v>1361</v>
      </c>
      <c r="E73" s="290" t="s">
        <v>1362</v>
      </c>
      <c r="F73" s="288" t="s">
        <v>1363</v>
      </c>
      <c r="G73" s="288" t="s">
        <v>1124</v>
      </c>
      <c r="H73" s="290" t="s">
        <v>1364</v>
      </c>
      <c r="I73" s="290" t="s">
        <v>1365</v>
      </c>
      <c r="J73" s="290" t="str" cm="1">
        <f t="array" ref="J73">_xlfn.TEXTJOIN(" | ",,
  IF(I73="",
     _xlfn.TEXTSPLIT(H73,";"),
     _xlfn.TEXTSPLIT(H73,";") &amp; ":" &amp; _xlfn.TEXTSPLIT(I73,";")
  )
)</f>
        <v xml:space="preserve">RISK58:C29,C18,C30 </v>
      </c>
      <c r="K73" s="290" t="s">
        <v>310</v>
      </c>
      <c r="L73" s="253" t="b" cm="1">
        <f t="array" ref="L73">_xlfn.LET(
  _xlpm.hay, TRIM(Triggers!$N$1:$BF$1),
  _xlpm.keysRaw, IFERROR(TRIM(_xlfn.TEXTSPLIT(B73,",")),""),
  _xlpm.tagsRaw, IFERROR(TRIM(_xlfn.TEXTSPLIT(F73,",")),""),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3" s="266" t="str">
        <f>_xlfn.XLOOKUP(C73, FA!D:D, FA!E:E, "")</f>
        <v>FA:RELIABILITY</v>
      </c>
      <c r="N73" s="290" t="s">
        <v>1366</v>
      </c>
      <c r="O73" s="253" t="str" cm="1">
        <f t="array" ref="O73:AA73">_xlfn.LET(
  _xlpm.groups, _xlfn.TEXTSPLIT(J73,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3" s="253" t="str">
        <v>RISK58</v>
      </c>
      <c r="Q73" s="253" t="str">
        <v>Unintended consequences from poor coordination in multi-agent systems</v>
      </c>
      <c r="R73" s="253" t="str">
        <v>Multiple agents operating together without effective communication or coordination may produce conflicting or unsafe outcomes.</v>
      </c>
      <c r="S73" s="253" t="str">
        <v>C29</v>
      </c>
      <c r="T73"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73" s="253" t="str">
        <v>Track AI agent activity and system changes with detailed records of system events, user actions, and configuration or model changes. Setting Concrete Metrics.</v>
      </c>
      <c r="V73" s="253" t="str">
        <v>C18</v>
      </c>
      <c r="W73"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X73"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Y73" s="253" t="str">
        <v>C30</v>
      </c>
      <c r="Z73"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AA73"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row>
    <row r="74" spans="1:36" ht="25.5" customHeight="1">
      <c r="A74" s="289" t="s">
        <v>1367</v>
      </c>
      <c r="B74" s="290" t="s">
        <v>312</v>
      </c>
      <c r="C74" s="288" t="s">
        <v>1038</v>
      </c>
      <c r="D74" s="290" t="s">
        <v>1368</v>
      </c>
      <c r="E74" s="290" t="s">
        <v>1007</v>
      </c>
      <c r="F74" s="288" t="s">
        <v>267</v>
      </c>
      <c r="G74" s="288" t="s">
        <v>1021</v>
      </c>
      <c r="H74" s="290" t="s">
        <v>1064</v>
      </c>
      <c r="I74" s="290" t="s">
        <v>1369</v>
      </c>
      <c r="J74" s="290" t="str" cm="1">
        <f t="array" ref="J74">_xlfn.TEXTJOIN(" | ",,
  IF(I74="",
     _xlfn.TEXTSPLIT(H74,";"),
     _xlfn.TEXTSPLIT(H74,";") &amp; ":" &amp; _xlfn.TEXTSPLIT(I74,";")
  )
)</f>
        <v>RISK49:C41</v>
      </c>
      <c r="K74" s="290" t="s">
        <v>310</v>
      </c>
      <c r="L74" s="253" t="b" cm="1">
        <f t="array" ref="L74">_xlfn.LET(
  _xlpm.hay, TRIM(Triggers!$N$1:$BF$1),
  _xlpm.keysRaw, IFERROR(TRIM(_xlfn.TEXTSPLIT(B74,",")),""),
  _xlpm.tagsRaw, IFERROR(TRIM(_xlfn.TEXTSPLIT(F74,",")),""),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4" s="266" t="str">
        <f>_xlfn.XLOOKUP(C74, FA!D:D, FA!E:E, "")</f>
        <v>FA:ACCOUNTABITY;FA:TRANSPARENCY</v>
      </c>
      <c r="N74" s="290" t="s">
        <v>1370</v>
      </c>
      <c r="O74" s="253" t="str" cm="1">
        <f t="array" ref="O74:U74">_xlfn.LET(
  _xlpm.groups, _xlfn.TEXTSPLIT(J74,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4" s="253" t="str">
        <v>RISK49</v>
      </c>
      <c r="Q74" s="253" t="str">
        <v>Auditing Challenges Due to Missing Decision Records and Documentation</v>
      </c>
      <c r="R74"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74" s="253" t="str">
        <v>C41</v>
      </c>
      <c r="T74" s="253" t="str">
        <v xml:space="preserve">Model Inventory &amp; Audit Logs
To ensure accountability, traceability, and regulatory compliance by keeping detailed records of all AI models, their purposes, usage, and change history. This supports audits, risk reviews, and responsible management.
</v>
      </c>
      <c r="U74" s="253" t="str">
        <v xml:space="preserve">Maintain an up-to-date inventory of all AI models, including descriptions, owners, use cases, and deployment details.
. Implement comprehensive audit logs for access, changes, and usage. 
. Regularly review logs for compliance and risk.
</v>
      </c>
    </row>
    <row r="75" spans="1:36" ht="25.5" customHeight="1">
      <c r="A75" s="289" t="s">
        <v>1371</v>
      </c>
      <c r="B75" s="290" t="s">
        <v>316</v>
      </c>
      <c r="C75" s="288" t="s">
        <v>1372</v>
      </c>
      <c r="D75" s="290" t="s">
        <v>1373</v>
      </c>
      <c r="E75" s="290" t="s">
        <v>1007</v>
      </c>
      <c r="F75" s="288" t="s">
        <v>1317</v>
      </c>
      <c r="G75" s="288" t="s">
        <v>178</v>
      </c>
      <c r="H75" s="290" t="s">
        <v>1008</v>
      </c>
      <c r="I75" s="290" t="s">
        <v>1374</v>
      </c>
      <c r="J75" s="290" t="str" cm="1">
        <f t="array" ref="J75">_xlfn.TEXTJOIN(" | ",,
  IF(I75="",
     _xlfn.TEXTSPLIT(H75,";"),
     _xlfn.TEXTSPLIT(H75,";") &amp; ":" &amp; _xlfn.TEXTSPLIT(I75,";")
  )
)</f>
        <v>RISK19:C65</v>
      </c>
      <c r="K75" s="290" t="s">
        <v>314</v>
      </c>
      <c r="L75" s="253" t="b" cm="1">
        <f t="array" ref="L75">_xlfn.LET(
  _xlpm.hay, TRIM(Triggers!$N$1:$BF$1),
  _xlpm.keysRaw, IFERROR(TRIM(_xlfn.TEXTSPLIT(B75,",")),""),
  _xlpm.tagsRaw, IFERROR(TRIM(_xlfn.TEXTSPLIT(F75,",")),""),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5" s="266" t="str">
        <f>_xlfn.XLOOKUP(C75, FA!D:D, FA!E:E, "")</f>
        <v>FA:HRIGHT</v>
      </c>
      <c r="N75" s="290" t="s">
        <v>1375</v>
      </c>
      <c r="O75" s="253" t="str" cm="1">
        <f t="array" ref="O75:U75">_xlfn.LET(
  _xlpm.groups, _xlfn.TEXTSPLIT(J75,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5" s="253" t="str">
        <v>RISK19</v>
      </c>
      <c r="Q75" s="253" t="str">
        <v>AI system behavior contradicts intended or expected use</v>
      </c>
      <c r="R75" s="253"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75" s="253" t="str">
        <v>C65</v>
      </c>
      <c r="T75" s="253" t="str">
        <v>Alignment Testing
To reduce the risk of AI systems behaving in ways that contradict their intended purpose. Misalignment between the system’s learned behavior and real-world expectations can lead to harmful, biased, or ineffective outcomes.</v>
      </c>
      <c r="U75" s="253" t="str">
        <v>.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v>
      </c>
    </row>
    <row r="76" spans="1:36" ht="25.5" customHeight="1">
      <c r="A76" s="289" t="s">
        <v>1376</v>
      </c>
      <c r="B76" s="290" t="s">
        <v>320</v>
      </c>
      <c r="C76" s="288" t="s">
        <v>1275</v>
      </c>
      <c r="D76" s="290" t="s">
        <v>1377</v>
      </c>
      <c r="E76" s="290" t="s">
        <v>1007</v>
      </c>
      <c r="F76" s="288" t="s">
        <v>1146</v>
      </c>
      <c r="G76" s="288" t="s">
        <v>1028</v>
      </c>
      <c r="H76" s="290" t="s">
        <v>1378</v>
      </c>
      <c r="I76" s="290" t="s">
        <v>1379</v>
      </c>
      <c r="J76" s="290" t="str" cm="1">
        <f t="array" ref="J76">_xlfn.TEXTJOIN(" | ",,
  IF(I76="",
     _xlfn.TEXTSPLIT(H76,";"),
     _xlfn.TEXTSPLIT(H76,";") &amp; ":" &amp; _xlfn.TEXTSPLIT(I76,";")
  )
)</f>
        <v>RISK46:C56 | RISK47:C15,C22,C40,C42</v>
      </c>
      <c r="K76" s="290" t="s">
        <v>318</v>
      </c>
      <c r="L76" s="253" t="b" cm="1">
        <f t="array" ref="L76">_xlfn.LET(
  _xlpm.hay, TRIM(Triggers!$N$1:$BF$1),
  _xlpm.keysRaw, IFERROR(TRIM(_xlfn.TEXTSPLIT(B76,",")),""),
  _xlpm.tagsRaw, IFERROR(TRIM(_xlfn.TEXTSPLIT(F76,",")),""),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6" s="266" t="str">
        <f>_xlfn.XLOOKUP(C76, FA!D:D, FA!E:E, "")</f>
        <v>FA:SAFETY</v>
      </c>
      <c r="N76" s="290" t="s">
        <v>1380</v>
      </c>
      <c r="O76" s="253" t="str" cm="1">
        <f t="array" ref="O76:AJ76">_xlfn.LET(
  _xlpm.groups, _xlfn.TEXTSPLIT(J76,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6" s="253" t="str">
        <v>RISK46</v>
      </c>
      <c r="Q76" s="253" t="str">
        <v>Inability to Incorporate Feedback and Support Contestability</v>
      </c>
      <c r="R76"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76" s="253" t="str">
        <v>C56</v>
      </c>
      <c r="T76"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76"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76" s="253" t="str">
        <v>RISK47</v>
      </c>
      <c r="W76" s="253" t="str">
        <v>Impaired Contestability Due to Communication Failures</v>
      </c>
      <c r="X76" s="253"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Y76" s="253" t="str">
        <v>C15</v>
      </c>
      <c r="Z76"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76"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AB76" s="253" t="str">
        <v>C22</v>
      </c>
      <c r="AC76" s="253" t="str">
        <v>User Policies and Education
To help end users understand how AI systems handle their data, what risks exist, and how they can protect themselves. Clear, accessible policies and education foster trust, reduce misuse, and improve informed consent.</v>
      </c>
      <c r="AD76"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AE76" s="253" t="str">
        <v>C40</v>
      </c>
      <c r="AF76" s="253" t="str">
        <v xml:space="preserve">Disclose AI-generated content
To promote transparency, build user trust, and comply with regulations by making it clear when content has been created by AI rather than a human.
</v>
      </c>
      <c r="AG76" s="253" t="str">
        <v xml:space="preserve">Add visible labels or notices (e.g., “AI-generated”) to chatbot responses, emails, or documents.    
. Implement watermarks or metadata in generated files.       
. Regularly review disclosures for clarity and accuracy.
</v>
      </c>
      <c r="AH76" s="253" t="str">
        <v>C42</v>
      </c>
      <c r="AI76" s="253" t="str">
        <v xml:space="preserve">Transparency Documentation
To ensure stakeholders understand how and why AI models are used, supporting accountability, informed decision-making, and regulatory compliance. Detailed documentation improves trust and helps with audits or reviews.
</v>
      </c>
      <c r="AJ76"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77" spans="1:36" ht="25.5" customHeight="1">
      <c r="A77" s="289" t="s">
        <v>1381</v>
      </c>
      <c r="B77" s="290" t="s">
        <v>320</v>
      </c>
      <c r="C77" s="288" t="s">
        <v>1372</v>
      </c>
      <c r="D77" s="290" t="s">
        <v>1382</v>
      </c>
      <c r="E77" s="290" t="s">
        <v>1007</v>
      </c>
      <c r="F77" s="288" t="s">
        <v>247</v>
      </c>
      <c r="G77" s="288" t="s">
        <v>178</v>
      </c>
      <c r="H77" s="290" t="s">
        <v>1029</v>
      </c>
      <c r="I77" s="290" t="s">
        <v>1030</v>
      </c>
      <c r="J77" s="290" t="str" cm="1">
        <f t="array" ref="J77">_xlfn.TEXTJOIN(" | ",,
  IF(I77="",
     _xlfn.TEXTSPLIT(H77,";"),
     _xlfn.TEXTSPLIT(H77,";") &amp; ":" &amp; _xlfn.TEXTSPLIT(I77,";")
  )
)</f>
        <v>RISK23:C63</v>
      </c>
      <c r="K77" s="290" t="s">
        <v>318</v>
      </c>
      <c r="L77" s="253" t="b" cm="1">
        <f t="array" ref="L77">_xlfn.LET(
  _xlpm.hay, TRIM(Triggers!$N$1:$BF$1),
  _xlpm.keysRaw, IFERROR(TRIM(_xlfn.TEXTSPLIT(B77,",")),""),
  _xlpm.tagsRaw, IFERROR(TRIM(_xlfn.TEXTSPLIT(F77,",")),""),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7" s="266" t="str">
        <f>_xlfn.XLOOKUP(C77, FA!D:D, FA!E:E, "")</f>
        <v>FA:HRIGHT</v>
      </c>
      <c r="N77" s="290" t="s">
        <v>1383</v>
      </c>
      <c r="O77" s="253" t="str" cm="1">
        <f t="array" ref="O77:U77">_xlfn.LET(
  _xlpm.groups, _xlfn.TEXTSPLIT(J77,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7" s="253" t="str">
        <v>RISK23</v>
      </c>
      <c r="Q77" s="253" t="str">
        <v>Potential for unnoticed discrimination or unfair treatment in AI outputs</v>
      </c>
      <c r="R77"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77" s="253" t="str">
        <v>C63</v>
      </c>
      <c r="T77" s="253" t="str">
        <v>Inclusive Co-Design with Diversity Stakeholders
To ensure AI systems address fairness, accessibility, and harm risks by embedding input from underrepresented or affected groups. Early engagement reduces blind spots and improves trust.</v>
      </c>
      <c r="U77" s="253" t="str">
        <v>· Consult with diversity groups (e.g., cultural, disability, gender-based) during early design phases. 
· Document how feedback informed design trade-offs. 
. Include community impact review in AI governance checklist.</v>
      </c>
    </row>
    <row r="78" spans="1:36" ht="25.5" customHeight="1">
      <c r="A78" s="289" t="s">
        <v>1384</v>
      </c>
      <c r="B78" s="290" t="s">
        <v>320</v>
      </c>
      <c r="C78" s="288" t="s">
        <v>1116</v>
      </c>
      <c r="D78" s="290" t="s">
        <v>1385</v>
      </c>
      <c r="E78" s="290" t="s">
        <v>1007</v>
      </c>
      <c r="F78" s="288" t="s">
        <v>267</v>
      </c>
      <c r="G78" s="288" t="s">
        <v>1028</v>
      </c>
      <c r="H78" s="290" t="s">
        <v>1386</v>
      </c>
      <c r="I78" s="290" t="s">
        <v>1387</v>
      </c>
      <c r="J78" s="290" t="str" cm="1">
        <f t="array" ref="J78">_xlfn.TEXTJOIN(" | ",,
  IF(I78="",
     _xlfn.TEXTSPLIT(H78,";"),
     _xlfn.TEXTSPLIT(H78,";") &amp; ":" &amp; _xlfn.TEXTSPLIT(I78,";")
  )
)</f>
        <v>RISK10:C07,C08,C09,C10,C15</v>
      </c>
      <c r="K78" s="290" t="s">
        <v>318</v>
      </c>
      <c r="L78" s="253" t="b" cm="1">
        <f t="array" ref="L78">_xlfn.LET(
  _xlpm.hay, TRIM(Triggers!$N$1:$BF$1),
  _xlpm.keysRaw, IFERROR(TRIM(_xlfn.TEXTSPLIT(B78,",")),""),
  _xlpm.tagsRaw, IFERROR(TRIM(_xlfn.TEXTSPLIT(F78,",")),""),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8" s="266" t="str">
        <f>_xlfn.XLOOKUP(C78, FA!D:D, FA!E:E, "")</f>
        <v>FA:CONTESTABILITY</v>
      </c>
      <c r="N78" s="290" t="s">
        <v>1388</v>
      </c>
      <c r="O78" s="253" t="str" cm="1">
        <f t="array" ref="O78:AG78">_xlfn.LET(
  _xlpm.groups, _xlfn.TEXTSPLIT(J78,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8" s="253" t="str">
        <v>RISK10</v>
      </c>
      <c r="Q78" s="253" t="str">
        <v>Excessive data retention beyond purpose</v>
      </c>
      <c r="R78" s="253" t="str">
        <v>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v>
      </c>
      <c r="S78" s="253" t="str">
        <v>C07</v>
      </c>
      <c r="T78" s="253"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78" s="253"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c r="V78" s="253" t="str">
        <v>C08</v>
      </c>
      <c r="W78"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X78"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Y78" s="253" t="str">
        <v>C09</v>
      </c>
      <c r="Z78" s="253"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AA78" s="253"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c r="AB78" s="253" t="str">
        <v>C10</v>
      </c>
      <c r="AC78" s="253" t="str">
        <v>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v>
      </c>
      <c r="AD78" s="253" t="str">
        <v>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v>
      </c>
      <c r="AE78" s="253" t="str">
        <v>C15</v>
      </c>
      <c r="AF78"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G78"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79" spans="1:36" ht="25.5" customHeight="1">
      <c r="A79" s="289" t="s">
        <v>1389</v>
      </c>
      <c r="B79" s="290" t="s">
        <v>324</v>
      </c>
      <c r="C79" s="288" t="s">
        <v>1164</v>
      </c>
      <c r="D79" s="290" t="s">
        <v>1390</v>
      </c>
      <c r="E79" s="290" t="s">
        <v>1007</v>
      </c>
      <c r="F79" s="288" t="s">
        <v>255</v>
      </c>
      <c r="G79" s="288" t="s">
        <v>178</v>
      </c>
      <c r="H79" s="290" t="s">
        <v>1284</v>
      </c>
      <c r="I79" s="290" t="s">
        <v>1391</v>
      </c>
      <c r="J79" s="290" t="str" cm="1">
        <f t="array" ref="J79">_xlfn.TEXTJOIN(" | ",,
  IF(I79="",
     _xlfn.TEXTSPLIT(H79,";"),
     _xlfn.TEXTSPLIT(H79,";") &amp; ":" &amp; _xlfn.TEXTSPLIT(I79,";")
  )
)</f>
        <v>RISK24:C44,C15</v>
      </c>
      <c r="K79" s="290" t="s">
        <v>322</v>
      </c>
      <c r="L79" s="253" t="b" cm="1">
        <f t="array" ref="L79">_xlfn.LET(
  _xlpm.hay, TRIM(Triggers!$N$1:$BF$1),
  _xlpm.keysRaw, IFERROR(TRIM(_xlfn.TEXTSPLIT(B79,",")),""),
  _xlpm.tagsRaw, IFERROR(TRIM(_xlfn.TEXTSPLIT(F79,",")),""),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9" s="266" t="str">
        <f>_xlfn.XLOOKUP(C79, FA!D:D, FA!E:E, "")</f>
        <v>FA:TRANSPARENCY</v>
      </c>
      <c r="N79" s="290" t="s">
        <v>1392</v>
      </c>
      <c r="O79" s="253" t="str" cm="1">
        <f t="array" ref="O79:X79">_xlfn.LET(
  _xlpm.groups, _xlfn.TEXTSPLIT(J79,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9" s="253" t="str">
        <v>RISK24</v>
      </c>
      <c r="Q79" s="253" t="str">
        <v>Users and stakeholders cannot understand or challenge AI decisions</v>
      </c>
      <c r="R79"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79" s="253" t="str">
        <v>C44</v>
      </c>
      <c r="T79" s="253" t="str">
        <v xml:space="preserve">Communicate uncertainty
To improve transparency, build user trust, and support responsible decision-making by clearly conveying when AI outputs may be uncertain, incomplete, or require human review.
</v>
      </c>
      <c r="U79"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V79" s="253" t="str">
        <v>C15</v>
      </c>
      <c r="W79"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79"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80" spans="1:36" ht="25.5" customHeight="1">
      <c r="A80" s="289" t="s">
        <v>1393</v>
      </c>
      <c r="B80" s="290" t="s">
        <v>324</v>
      </c>
      <c r="C80" s="288" t="s">
        <v>1164</v>
      </c>
      <c r="D80" s="290" t="s">
        <v>1394</v>
      </c>
      <c r="E80" s="290" t="s">
        <v>1007</v>
      </c>
      <c r="F80" s="288" t="s">
        <v>1395</v>
      </c>
      <c r="G80" s="288" t="s">
        <v>178</v>
      </c>
      <c r="H80" s="290" t="s">
        <v>1396</v>
      </c>
      <c r="I80" s="290" t="s">
        <v>1397</v>
      </c>
      <c r="J80" s="290" t="str" cm="1">
        <f t="array" ref="J80">_xlfn.TEXTJOIN(" | ",,
  IF(I80="",
     _xlfn.TEXTSPLIT(H80,";"),
     _xlfn.TEXTSPLIT(H80,";") &amp; ":" &amp; _xlfn.TEXTSPLIT(I80,";")
  )
)</f>
        <v>RISK35:C27,C30</v>
      </c>
      <c r="K80" s="290" t="s">
        <v>322</v>
      </c>
      <c r="L80" s="253" t="b" cm="1">
        <f t="array" ref="L80">_xlfn.LET(
  _xlpm.hay, TRIM(Triggers!$N$1:$BF$1),
  _xlpm.keysRaw, IFERROR(TRIM(_xlfn.TEXTSPLIT(B80,",")),""),
  _xlpm.tagsRaw, IFERROR(TRIM(_xlfn.TEXTSPLIT(F80,",")),""),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0" s="266" t="str">
        <f>_xlfn.XLOOKUP(C80, FA!D:D, FA!E:E, "")</f>
        <v>FA:TRANSPARENCY</v>
      </c>
      <c r="N80" s="290" t="s">
        <v>1398</v>
      </c>
      <c r="O80" s="253" t="str" cm="1">
        <f t="array" ref="O80:X80">_xlfn.LET(
  _xlpm.groups, _xlfn.TEXTSPLIT(J80,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0" s="253" t="str">
        <v>RISK35</v>
      </c>
      <c r="Q80" s="253" t="str">
        <v>Users and stakeholders cannot evaluate the effectiveness of AI-assisted decisions</v>
      </c>
      <c r="R80" s="253" t="str">
        <v>Without clear metrics to assess how the AI system supports decision-making, users and stakeholders are unable to determine whether its recommendations are effective, reliable, or aligned with intended goals. This lack of visibility undermines accountability, allows flawed outcomes to go unnoticed, and creates governance blind spots that erode trust in the system.</v>
      </c>
      <c r="S80" s="253" t="str">
        <v>C27</v>
      </c>
      <c r="T80"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80" s="253" t="str">
        <v>Implement a centralized dashboard that provides real-time visibility into the operational and security status of AI systems. This includes monitoring model behavior (AIOps), detecting anomalies, tracking access logs, and surfacing potential security threats (SecOps).</v>
      </c>
      <c r="V80" s="253" t="str">
        <v>C30</v>
      </c>
      <c r="W80"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X80"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row>
    <row r="81" spans="1:42" ht="25.5" customHeight="1">
      <c r="A81" s="289" t="s">
        <v>1399</v>
      </c>
      <c r="B81" s="290" t="s">
        <v>328</v>
      </c>
      <c r="C81" s="288" t="s">
        <v>1019</v>
      </c>
      <c r="D81" s="290" t="s">
        <v>1400</v>
      </c>
      <c r="E81" s="290" t="s">
        <v>1007</v>
      </c>
      <c r="F81" s="288" t="s">
        <v>1227</v>
      </c>
      <c r="G81" s="288" t="s">
        <v>178</v>
      </c>
      <c r="H81" s="290" t="s">
        <v>1008</v>
      </c>
      <c r="I81" s="290" t="s">
        <v>1374</v>
      </c>
      <c r="J81" s="290" t="str" cm="1">
        <f t="array" ref="J81">_xlfn.TEXTJOIN(" | ",,
  IF(I81="",
     _xlfn.TEXTSPLIT(H81,";"),
     _xlfn.TEXTSPLIT(H81,";") &amp; ":" &amp; _xlfn.TEXTSPLIT(I81,";")
  )
)</f>
        <v>RISK19:C65</v>
      </c>
      <c r="K81" s="290" t="s">
        <v>326</v>
      </c>
      <c r="L81" s="253" t="b" cm="1">
        <f t="array" ref="L81">_xlfn.LET(
  _xlpm.hay, TRIM(Triggers!$N$1:$BF$1),
  _xlpm.keysRaw, IFERROR(TRIM(_xlfn.TEXTSPLIT(B81,",")),""),
  _xlpm.tagsRaw, IFERROR(TRIM(_xlfn.TEXTSPLIT(F81,",")),""),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1" s="266" t="str">
        <f>_xlfn.XLOOKUP(C81, FA!D:D, FA!E:E, "")</f>
        <v>FA:RELIABILITY</v>
      </c>
      <c r="N81" s="290" t="s">
        <v>1401</v>
      </c>
      <c r="O81" s="253" t="str" cm="1">
        <f t="array" ref="O81:U81">_xlfn.LET(
  _xlpm.groups, _xlfn.TEXTSPLIT(J81,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1" s="253" t="str">
        <v>RISK19</v>
      </c>
      <c r="Q81" s="253" t="str">
        <v>AI system behavior contradicts intended or expected use</v>
      </c>
      <c r="R81" s="253"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81" s="253" t="str">
        <v>C65</v>
      </c>
      <c r="T81" s="253" t="str">
        <v>Alignment Testing
To reduce the risk of AI systems behaving in ways that contradict their intended purpose. Misalignment between the system’s learned behavior and real-world expectations can lead to harmful, biased, or ineffective outcomes.</v>
      </c>
      <c r="U81" s="253" t="str">
        <v>.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v>
      </c>
    </row>
    <row r="82" spans="1:42" ht="25.5" customHeight="1">
      <c r="A82" s="289" t="s">
        <v>1402</v>
      </c>
      <c r="B82" s="290" t="s">
        <v>328</v>
      </c>
      <c r="C82" s="288" t="s">
        <v>1116</v>
      </c>
      <c r="D82" s="290" t="s">
        <v>1403</v>
      </c>
      <c r="E82" s="290" t="s">
        <v>1007</v>
      </c>
      <c r="F82" s="288" t="s">
        <v>267</v>
      </c>
      <c r="G82" s="288" t="s">
        <v>178</v>
      </c>
      <c r="H82" s="290" t="s">
        <v>1008</v>
      </c>
      <c r="I82" s="290" t="s">
        <v>1374</v>
      </c>
      <c r="J82" s="290" t="str" cm="1">
        <f t="array" ref="J82">_xlfn.TEXTJOIN(" | ",,
  IF(I82="",
     _xlfn.TEXTSPLIT(H82,";"),
     _xlfn.TEXTSPLIT(H82,";") &amp; ":" &amp; _xlfn.TEXTSPLIT(I82,";")
  )
)</f>
        <v>RISK19:C65</v>
      </c>
      <c r="K82" s="290" t="s">
        <v>326</v>
      </c>
      <c r="L82" s="253" t="b" cm="1">
        <f t="array" ref="L82">_xlfn.LET(
  _xlpm.hay, TRIM(Triggers!$N$1:$BF$1),
  _xlpm.keysRaw, IFERROR(TRIM(_xlfn.TEXTSPLIT(B82,",")),""),
  _xlpm.tagsRaw, IFERROR(TRIM(_xlfn.TEXTSPLIT(F82,",")),""),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2" s="266" t="str">
        <f>_xlfn.XLOOKUP(C82, FA!D:D, FA!E:E, "")</f>
        <v>FA:CONTESTABILITY</v>
      </c>
      <c r="N82" s="290" t="s">
        <v>1404</v>
      </c>
      <c r="O82" s="253" t="str" cm="1">
        <f t="array" ref="O82:U82">_xlfn.LET(
  _xlpm.groups, _xlfn.TEXTSPLIT(J82,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2" s="253" t="str">
        <v>RISK19</v>
      </c>
      <c r="Q82" s="253" t="str">
        <v>AI system behavior contradicts intended or expected use</v>
      </c>
      <c r="R82" s="253"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82" s="253" t="str">
        <v>C65</v>
      </c>
      <c r="T82" s="253" t="str">
        <v>Alignment Testing
To reduce the risk of AI systems behaving in ways that contradict their intended purpose. Misalignment between the system’s learned behavior and real-world expectations can lead to harmful, biased, or ineffective outcomes.</v>
      </c>
      <c r="U82" s="253" t="str">
        <v>.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v>
      </c>
    </row>
    <row r="83" spans="1:42" ht="25.5" customHeight="1">
      <c r="A83" s="289" t="s">
        <v>1405</v>
      </c>
      <c r="B83" s="290" t="s">
        <v>332</v>
      </c>
      <c r="C83" s="288" t="s">
        <v>1068</v>
      </c>
      <c r="D83" s="290" t="s">
        <v>1406</v>
      </c>
      <c r="E83" s="290" t="s">
        <v>1362</v>
      </c>
      <c r="F83" s="288" t="s">
        <v>1407</v>
      </c>
      <c r="G83" s="288" t="s">
        <v>1408</v>
      </c>
      <c r="H83" s="290" t="s">
        <v>1324</v>
      </c>
      <c r="I83" s="290" t="s">
        <v>1409</v>
      </c>
      <c r="J83" s="290" t="str" cm="1">
        <f t="array" ref="J83">_xlfn.TEXTJOIN(" | ",,
  IF(I83="",
     _xlfn.TEXTSPLIT(H83,";"),
     _xlfn.TEXTSPLIT(H83,";") &amp; ":" &amp; _xlfn.TEXTSPLIT(I83,";")
  )
)</f>
        <v>RISK32:C01,C13,C32,C40,C33,C64</v>
      </c>
      <c r="K83" s="290" t="s">
        <v>330</v>
      </c>
      <c r="L83" s="253" t="b" cm="1">
        <f t="array" ref="L83">_xlfn.LET(
  _xlpm.hay, TRIM(Triggers!$N$1:$BF$1),
  _xlpm.keysRaw, IFERROR(TRIM(_xlfn.TEXTSPLIT(B83,",")),""),
  _xlpm.tagsRaw, IFERROR(TRIM(_xlfn.TEXTSPLIT(F83,",")),""),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3" s="266" t="str">
        <f>_xlfn.XLOOKUP(C83, FA!D:D, FA!E:E, "")</f>
        <v>FA:DATA;FA:PRIVACY</v>
      </c>
      <c r="N83" s="290" t="s">
        <v>1410</v>
      </c>
      <c r="O83" s="253" t="str" cm="1">
        <f t="array" ref="O83:AJ83">_xlfn.LET(
  _xlpm.groups, _xlfn.TEXTSPLIT(J83,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3" s="253" t="str">
        <v>RISK32</v>
      </c>
      <c r="Q83" s="253" t="str">
        <v>Misuse of AI System for Harmful or Unintended Purposes</v>
      </c>
      <c r="R83"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83" s="253" t="str">
        <v>C01</v>
      </c>
      <c r="T83"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3"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3" s="253" t="str">
        <v>C13</v>
      </c>
      <c r="W83"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83"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83" s="253" t="str">
        <v>C32</v>
      </c>
      <c r="Z83" s="253"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A83" s="253"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B83" s="253" t="str">
        <v>C40</v>
      </c>
      <c r="AC83" s="253" t="str">
        <v xml:space="preserve">Disclose AI-generated content
To promote transparency, build user trust, and comply with regulations by making it clear when content has been created by AI rather than a human.
</v>
      </c>
      <c r="AD83" s="253" t="str">
        <v xml:space="preserve">Add visible labels or notices (e.g., “AI-generated”) to chatbot responses, emails, or documents.    
. Implement watermarks or metadata in generated files.       
. Regularly review disclosures for clarity and accuracy.
</v>
      </c>
      <c r="AE83" s="253" t="str">
        <v>C33</v>
      </c>
      <c r="AF83"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83"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83" s="253" t="str">
        <v>C64</v>
      </c>
      <c r="AI83"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83"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84" spans="1:42" ht="25.5" customHeight="1">
      <c r="A84" s="289" t="s">
        <v>1411</v>
      </c>
      <c r="B84" s="290" t="s">
        <v>332</v>
      </c>
      <c r="C84" s="288" t="s">
        <v>1068</v>
      </c>
      <c r="D84" s="290" t="s">
        <v>1412</v>
      </c>
      <c r="E84" s="290" t="s">
        <v>1007</v>
      </c>
      <c r="F84" s="288" t="s">
        <v>1413</v>
      </c>
      <c r="G84" s="288" t="s">
        <v>1414</v>
      </c>
      <c r="H84" s="290" t="s">
        <v>1205</v>
      </c>
      <c r="I84" s="290" t="s">
        <v>1415</v>
      </c>
      <c r="J84" s="290" t="str" cm="1">
        <f t="array" ref="J84">_xlfn.TEXTJOIN(" | ",,
  IF(I84="",
     _xlfn.TEXTSPLIT(H84,";"),
     _xlfn.TEXTSPLIT(H84,";") &amp; ":" &amp; _xlfn.TEXTSPLIT(I84,";")
  )
)</f>
        <v>RISK05:C01,C53,C49</v>
      </c>
      <c r="K84" s="290" t="s">
        <v>330</v>
      </c>
      <c r="L84" s="253" t="b" cm="1">
        <f t="array" ref="L84">_xlfn.LET(
  _xlpm.hay, TRIM(Triggers!$N$1:$BF$1),
  _xlpm.keysRaw, IFERROR(TRIM(_xlfn.TEXTSPLIT(B84,",")),""),
  _xlpm.tagsRaw, IFERROR(TRIM(_xlfn.TEXTSPLIT(F84,",")),""),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4" s="266" t="str">
        <f>_xlfn.XLOOKUP(C84, FA!D:D, FA!E:E, "")</f>
        <v>FA:DATA;FA:PRIVACY</v>
      </c>
      <c r="N84" s="290" t="s">
        <v>1416</v>
      </c>
      <c r="O84" s="253" t="str" cm="1">
        <f t="array" ref="O84:AA84">_xlfn.LET(
  _xlpm.groups, _xlfn.TEXTSPLIT(J84,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4" s="253" t="str">
        <v>RISK05</v>
      </c>
      <c r="Q84" s="253" t="str">
        <v>Unauthorized Use of Proprietary or Third-Party Data</v>
      </c>
      <c r="R84"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84" s="253" t="str">
        <v>C01</v>
      </c>
      <c r="T84"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4"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4" s="253" t="str">
        <v>C53</v>
      </c>
      <c r="W84"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84"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Y84" s="253" t="str">
        <v>C49</v>
      </c>
      <c r="Z84" s="253" t="str">
        <v xml:space="preserve">Regulatory Alignment
To ensure AI systems comply with global and industry-specific laws, making them ready for audits and regulatory checks, reducing legal and operational risk.
</v>
      </c>
      <c r="AA84"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85" spans="1:42" ht="25.5" customHeight="1">
      <c r="A85" s="289" t="s">
        <v>1417</v>
      </c>
      <c r="B85" s="290" t="s">
        <v>332</v>
      </c>
      <c r="C85" s="288" t="s">
        <v>1275</v>
      </c>
      <c r="D85" s="290" t="s">
        <v>1418</v>
      </c>
      <c r="E85" s="290" t="s">
        <v>1007</v>
      </c>
      <c r="F85" s="288" t="s">
        <v>1146</v>
      </c>
      <c r="G85" s="288" t="s">
        <v>1028</v>
      </c>
      <c r="H85" s="290" t="s">
        <v>1324</v>
      </c>
      <c r="I85" s="290" t="s">
        <v>1409</v>
      </c>
      <c r="J85" s="290" t="str" cm="1">
        <f t="array" ref="J85">_xlfn.TEXTJOIN(" | ",,
  IF(I85="",
     _xlfn.TEXTSPLIT(H85,";"),
     _xlfn.TEXTSPLIT(H85,";") &amp; ":" &amp; _xlfn.TEXTSPLIT(I85,";")
  )
)</f>
        <v>RISK32:C01,C13,C32,C40,C33,C64</v>
      </c>
      <c r="K85" s="290" t="s">
        <v>330</v>
      </c>
      <c r="L85" s="253" t="b" cm="1">
        <f t="array" ref="L85">_xlfn.LET(
  _xlpm.hay, TRIM(Triggers!$N$1:$BF$1),
  _xlpm.keysRaw, IFERROR(TRIM(_xlfn.TEXTSPLIT(B85,",")),""),
  _xlpm.tagsRaw, IFERROR(TRIM(_xlfn.TEXTSPLIT(F85,",")),""),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5" s="266" t="str">
        <f>_xlfn.XLOOKUP(C85, FA!D:D, FA!E:E, "")</f>
        <v>FA:SAFETY</v>
      </c>
      <c r="N85" s="290" t="s">
        <v>1419</v>
      </c>
      <c r="O85" s="253" t="str" cm="1">
        <f t="array" ref="O85:AJ85">_xlfn.LET(
  _xlpm.groups, _xlfn.TEXTSPLIT(J85,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5" s="253" t="str">
        <v>RISK32</v>
      </c>
      <c r="Q85" s="253" t="str">
        <v>Misuse of AI System for Harmful or Unintended Purposes</v>
      </c>
      <c r="R85"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85" s="253" t="str">
        <v>C01</v>
      </c>
      <c r="T85"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5"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5" s="253" t="str">
        <v>C13</v>
      </c>
      <c r="W85"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85"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85" s="253" t="str">
        <v>C32</v>
      </c>
      <c r="Z85" s="253"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A85" s="253"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B85" s="253" t="str">
        <v>C40</v>
      </c>
      <c r="AC85" s="253" t="str">
        <v xml:space="preserve">Disclose AI-generated content
To promote transparency, build user trust, and comply with regulations by making it clear when content has been created by AI rather than a human.
</v>
      </c>
      <c r="AD85" s="253" t="str">
        <v xml:space="preserve">Add visible labels or notices (e.g., “AI-generated”) to chatbot responses, emails, or documents.    
. Implement watermarks or metadata in generated files.       
. Regularly review disclosures for clarity and accuracy.
</v>
      </c>
      <c r="AE85" s="253" t="str">
        <v>C33</v>
      </c>
      <c r="AF85"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85"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85" s="253" t="str">
        <v>C64</v>
      </c>
      <c r="AI85"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85"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86" spans="1:42" ht="25.5" customHeight="1">
      <c r="A86" s="289" t="s">
        <v>1420</v>
      </c>
      <c r="B86" s="290" t="s">
        <v>332</v>
      </c>
      <c r="C86" s="288" t="s">
        <v>1068</v>
      </c>
      <c r="D86" s="290" t="s">
        <v>1421</v>
      </c>
      <c r="E86" s="290" t="s">
        <v>1007</v>
      </c>
      <c r="F86" s="288" t="s">
        <v>1227</v>
      </c>
      <c r="G86" s="288" t="s">
        <v>1422</v>
      </c>
      <c r="H86" s="290" t="s">
        <v>1423</v>
      </c>
      <c r="I86" s="290" t="s">
        <v>1424</v>
      </c>
      <c r="J86" s="290" t="str" cm="1">
        <f t="array" ref="J86">_xlfn.TEXTJOIN(" | ",,
  IF(I86="",
     _xlfn.TEXTSPLIT(H86,";"),
     _xlfn.TEXTSPLIT(H86,";") &amp; ":" &amp; _xlfn.TEXTSPLIT(I86,";")
  )
)</f>
        <v>RISK05:C01,C53,C49 | RISK13:C05</v>
      </c>
      <c r="K86" s="290" t="s">
        <v>330</v>
      </c>
      <c r="L86" s="253" t="b" cm="1">
        <f t="array" ref="L86">_xlfn.LET(
  _xlpm.hay, TRIM(Triggers!$N$1:$BF$1),
  _xlpm.keysRaw, IFERROR(TRIM(_xlfn.TEXTSPLIT(B86,",")),""),
  _xlpm.tagsRaw, IFERROR(TRIM(_xlfn.TEXTSPLIT(F86,",")),""),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6" s="266" t="str">
        <f>_xlfn.XLOOKUP(C86, FA!D:D, FA!E:E, "")</f>
        <v>FA:DATA;FA:PRIVACY</v>
      </c>
      <c r="N86" s="290" t="s">
        <v>1425</v>
      </c>
      <c r="O86" s="253" t="str" cm="1">
        <f t="array" ref="O86:AG86">_xlfn.LET(
  _xlpm.groups, _xlfn.TEXTSPLIT(J86,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6" s="253" t="str">
        <v>RISK05</v>
      </c>
      <c r="Q86" s="253" t="str">
        <v>Unauthorized Use of Proprietary or Third-Party Data</v>
      </c>
      <c r="R86"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86" s="253" t="str">
        <v>C01</v>
      </c>
      <c r="T86"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6"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6" s="253" t="str">
        <v>C53</v>
      </c>
      <c r="W86"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86"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Y86" s="253" t="str">
        <v>C49</v>
      </c>
      <c r="Z86" s="253" t="str">
        <v xml:space="preserve">Regulatory Alignment
To ensure AI systems comply with global and industry-specific laws, making them ready for audits and regulatory checks, reducing legal and operational risk.
</v>
      </c>
      <c r="AA86"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c r="AB86" s="253" t="str">
        <v>RISK13</v>
      </c>
      <c r="AC86" s="253" t="str">
        <v>Exposure of user data to unauthorized parties</v>
      </c>
      <c r="AD86"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AE86" s="253" t="str">
        <v>C05</v>
      </c>
      <c r="AF86"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G86"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87" spans="1:42" ht="25.5" customHeight="1">
      <c r="A87" s="289" t="s">
        <v>1426</v>
      </c>
      <c r="B87" s="290" t="s">
        <v>336</v>
      </c>
      <c r="C87" s="288" t="s">
        <v>1427</v>
      </c>
      <c r="D87" s="290" t="s">
        <v>1428</v>
      </c>
      <c r="E87" s="290" t="s">
        <v>1007</v>
      </c>
      <c r="F87" s="288" t="s">
        <v>1429</v>
      </c>
      <c r="G87" s="288" t="s">
        <v>178</v>
      </c>
      <c r="H87" s="290" t="s">
        <v>1396</v>
      </c>
      <c r="I87" s="290" t="s">
        <v>1397</v>
      </c>
      <c r="J87" s="290" t="str" cm="1">
        <f t="array" ref="J87">_xlfn.TEXTJOIN(" | ",,
  IF(I87="",
     _xlfn.TEXTSPLIT(H87,";"),
     _xlfn.TEXTSPLIT(H87,";") &amp; ":" &amp; _xlfn.TEXTSPLIT(I87,";")
  )
)</f>
        <v>RISK35:C27,C30</v>
      </c>
      <c r="K87" s="290" t="s">
        <v>334</v>
      </c>
      <c r="L87" s="253" t="b" cm="1">
        <f t="array" ref="L87">_xlfn.LET(
  _xlpm.hay, TRIM(Triggers!$N$1:$BF$1),
  _xlpm.keysRaw, IFERROR(TRIM(_xlfn.TEXTSPLIT(B87,",")),""),
  _xlpm.tagsRaw, IFERROR(TRIM(_xlfn.TEXTSPLIT(F87,",")),""),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7" s="266" t="str">
        <f>_xlfn.XLOOKUP(C87, FA!D:D, FA!E:E, "")</f>
        <v>FA:EXPLANABILITY</v>
      </c>
      <c r="N87" s="290" t="s">
        <v>1430</v>
      </c>
      <c r="O87" s="253" t="str" cm="1">
        <f t="array" ref="O87:X87">_xlfn.LET(
  _xlpm.groups, _xlfn.TEXTSPLIT(J87,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7" s="253" t="str">
        <v>RISK35</v>
      </c>
      <c r="Q87" s="253" t="str">
        <v>Users and stakeholders cannot evaluate the effectiveness of AI-assisted decisions</v>
      </c>
      <c r="R87" s="253" t="str">
        <v>Without clear metrics to assess how the AI system supports decision-making, users and stakeholders are unable to determine whether its recommendations are effective, reliable, or aligned with intended goals. This lack of visibility undermines accountability, allows flawed outcomes to go unnoticed, and creates governance blind spots that erode trust in the system.</v>
      </c>
      <c r="S87" s="253" t="str">
        <v>C27</v>
      </c>
      <c r="T87"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87" s="253" t="str">
        <v>Implement a centralized dashboard that provides real-time visibility into the operational and security status of AI systems. This includes monitoring model behavior (AIOps), detecting anomalies, tracking access logs, and surfacing potential security threats (SecOps).</v>
      </c>
      <c r="V87" s="253" t="str">
        <v>C30</v>
      </c>
      <c r="W87"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X87"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row>
    <row r="88" spans="1:42" ht="25.5" customHeight="1">
      <c r="A88" s="289" t="s">
        <v>1431</v>
      </c>
      <c r="B88" s="290" t="s">
        <v>336</v>
      </c>
      <c r="C88" s="288" t="s">
        <v>1372</v>
      </c>
      <c r="D88" s="290" t="s">
        <v>1432</v>
      </c>
      <c r="E88" s="290" t="s">
        <v>1007</v>
      </c>
      <c r="F88" s="288" t="s">
        <v>1413</v>
      </c>
      <c r="G88" s="288" t="s">
        <v>178</v>
      </c>
      <c r="H88" s="290" t="s">
        <v>1284</v>
      </c>
      <c r="I88" s="290" t="s">
        <v>1433</v>
      </c>
      <c r="J88" s="290" t="str" cm="1">
        <f t="array" ref="J88">_xlfn.TEXTJOIN(" | ",,
  IF(I88="",
     _xlfn.TEXTSPLIT(H88,";"),
     _xlfn.TEXTSPLIT(H88,";") &amp; ":" &amp; _xlfn.TEXTSPLIT(I88,";")
  )
)</f>
        <v>RISK24:C22,C42,C56,C59</v>
      </c>
      <c r="K88" s="290" t="s">
        <v>334</v>
      </c>
      <c r="L88" s="253" t="b" cm="1">
        <f t="array" ref="L88">_xlfn.LET(
  _xlpm.hay, TRIM(Triggers!$N$1:$BF$1),
  _xlpm.keysRaw, IFERROR(TRIM(_xlfn.TEXTSPLIT(B88,",")),""),
  _xlpm.tagsRaw, IFERROR(TRIM(_xlfn.TEXTSPLIT(F88,",")),""),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8" s="266" t="str">
        <f>_xlfn.XLOOKUP(C88, FA!D:D, FA!E:E, "")</f>
        <v>FA:HRIGHT</v>
      </c>
      <c r="N88" s="290" t="s">
        <v>1434</v>
      </c>
      <c r="O88" s="253" t="str" cm="1">
        <f t="array" ref="O88:AD88">_xlfn.LET(
  _xlpm.groups, _xlfn.TEXTSPLIT(J88,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8" s="253" t="str">
        <v>RISK24</v>
      </c>
      <c r="Q88" s="253" t="str">
        <v>Users and stakeholders cannot understand or challenge AI decisions</v>
      </c>
      <c r="R88"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88" s="253" t="str">
        <v>C22</v>
      </c>
      <c r="T88" s="253" t="str">
        <v>User Policies and Education
To help end users understand how AI systems handle their data, what risks exist, and how they can protect themselves. Clear, accessible policies and education foster trust, reduce misuse, and improve informed consent.</v>
      </c>
      <c r="U88"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V88" s="253" t="str">
        <v>C42</v>
      </c>
      <c r="W88" s="253" t="str">
        <v xml:space="preserve">Transparency Documentation
To ensure stakeholders understand how and why AI models are used, supporting accountability, informed decision-making, and regulatory compliance. Detailed documentation improves trust and helps with audits or reviews.
</v>
      </c>
      <c r="X88"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88" s="253" t="str">
        <v>C56</v>
      </c>
      <c r="Z88"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A88"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AB88" s="253" t="str">
        <v>C59</v>
      </c>
      <c r="AC88"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D88"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89" spans="1:42" ht="25.5" customHeight="1">
      <c r="A89" s="289" t="s">
        <v>1435</v>
      </c>
      <c r="B89" s="290" t="s">
        <v>336</v>
      </c>
      <c r="C89" s="288" t="s">
        <v>1005</v>
      </c>
      <c r="D89" s="290" t="s">
        <v>1436</v>
      </c>
      <c r="E89" s="290" t="s">
        <v>1007</v>
      </c>
      <c r="F89" s="288" t="s">
        <v>1317</v>
      </c>
      <c r="G89" s="288" t="s">
        <v>1021</v>
      </c>
      <c r="H89" s="290" t="s">
        <v>1289</v>
      </c>
      <c r="I89" s="290" t="s">
        <v>1437</v>
      </c>
      <c r="J89" s="290" t="str" cm="1">
        <f t="array" ref="J89">_xlfn.TEXTJOIN(" | ",,
  IF(I89="",
     _xlfn.TEXTSPLIT(H89,";"),
     _xlfn.TEXTSPLIT(H89,";") &amp; ":" &amp; _xlfn.TEXTSPLIT(I89,";")
  )
)</f>
        <v>RISK45:C15,C22,C23,C42,C44,C45,C46,C64</v>
      </c>
      <c r="K89" s="290" t="s">
        <v>334</v>
      </c>
      <c r="L89" s="253" t="b" cm="1">
        <f t="array" ref="L89">_xlfn.LET(
  _xlpm.hay, TRIM(Triggers!$N$1:$BF$1),
  _xlpm.keysRaw, IFERROR(TRIM(_xlfn.TEXTSPLIT(B89,",")),""),
  _xlpm.tagsRaw, IFERROR(TRIM(_xlfn.TEXTSPLIT(F89,",")),""),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9" s="266" t="str">
        <f>_xlfn.XLOOKUP(C89, FA!D:D, FA!E:E, "")</f>
        <v>FA:HSE</v>
      </c>
      <c r="N89" s="290" t="s">
        <v>1438</v>
      </c>
      <c r="O89" s="253" t="str" cm="1">
        <f t="array" ref="O89:AP89">_xlfn.LET(
  _xlpm.groups, _xlfn.TEXTSPLIT(J89,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9" s="253" t="str">
        <v>RISK45</v>
      </c>
      <c r="Q89" s="253" t="str">
        <v>Overreliance on AI Outputs Without Human Oversight</v>
      </c>
      <c r="R89"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89" s="253" t="str">
        <v>C15</v>
      </c>
      <c r="T89"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89"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89" s="253" t="str">
        <v>C22</v>
      </c>
      <c r="W89" s="253" t="str">
        <v>User Policies and Education
To help end users understand how AI systems handle their data, what risks exist, and how they can protect themselves. Clear, accessible policies and education foster trust, reduce misuse, and improve informed consent.</v>
      </c>
      <c r="X89"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89" s="253" t="str">
        <v>C23</v>
      </c>
      <c r="Z89"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89"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AB89" s="253" t="str">
        <v>C42</v>
      </c>
      <c r="AC89" s="253" t="str">
        <v xml:space="preserve">Transparency Documentation
To ensure stakeholders understand how and why AI models are used, supporting accountability, informed decision-making, and regulatory compliance. Detailed documentation improves trust and helps with audits or reviews.
</v>
      </c>
      <c r="AD89"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E89" s="253" t="str">
        <v>C44</v>
      </c>
      <c r="AF89" s="253" t="str">
        <v xml:space="preserve">Communicate uncertainty
To improve transparency, build user trust, and support responsible decision-making by clearly conveying when AI outputs may be uncertain, incomplete, or require human review.
</v>
      </c>
      <c r="AG89"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AH89" s="253" t="str">
        <v>C45</v>
      </c>
      <c r="AI89" s="253" t="str">
        <v xml:space="preserve">Set boundaries for automation
To prevent unintended harm or errors by ensuring that high-risk actions (such as launching production code) require human review and approval. This reduces operational risks and builds accountability.
</v>
      </c>
      <c r="AJ89"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K89" s="253" t="str">
        <v>C46</v>
      </c>
      <c r="AL89" s="253" t="str">
        <v xml:space="preserve">Pre-deployment Responsible AI Reviews 
To identify and address risks, vulnerabilities, and potential misuse before AI systems are launched, improving safety, reliability, and public trust.
</v>
      </c>
      <c r="AM89"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N89" s="253" t="str">
        <v>C64</v>
      </c>
      <c r="AO89"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P89"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90" spans="1:42" ht="25.5" customHeight="1">
      <c r="A90" s="289" t="s">
        <v>1439</v>
      </c>
      <c r="B90" s="290" t="s">
        <v>340</v>
      </c>
      <c r="C90" s="288" t="s">
        <v>1322</v>
      </c>
      <c r="D90" s="290" t="s">
        <v>1440</v>
      </c>
      <c r="E90" s="290" t="s">
        <v>1362</v>
      </c>
      <c r="F90" s="288" t="s">
        <v>1140</v>
      </c>
      <c r="G90" s="288" t="s">
        <v>1021</v>
      </c>
      <c r="H90" s="290" t="s">
        <v>1357</v>
      </c>
      <c r="I90" s="290" t="s">
        <v>1441</v>
      </c>
      <c r="J90" s="290" t="str" cm="1">
        <f t="array" ref="J90">_xlfn.TEXTJOIN(" | ",,
  IF(I90="",
     _xlfn.TEXTSPLIT(H90,";"),
     _xlfn.TEXTSPLIT(H90,";") &amp; ":" &amp; _xlfn.TEXTSPLIT(I90,";")
  )
)</f>
        <v>RISK36:C01,C27,C45,C64</v>
      </c>
      <c r="K90" s="290" t="s">
        <v>338</v>
      </c>
      <c r="L90" s="253" t="b" cm="1">
        <f t="array" ref="L90">_xlfn.LET(
  _xlpm.hay, TRIM(Triggers!$N$1:$BF$1),
  _xlpm.keysRaw, IFERROR(TRIM(_xlfn.TEXTSPLIT(B90,",")),""),
  _xlpm.tagsRaw, IFERROR(TRIM(_xlfn.TEXTSPLIT(F90,",")),""),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0" s="266" t="str">
        <f>_xlfn.XLOOKUP(C90, FA!D:D, FA!E:E, "")</f>
        <v>FA:SAFETY</v>
      </c>
      <c r="N90" s="290" t="s">
        <v>1442</v>
      </c>
      <c r="O90" s="253" t="str" cm="1">
        <f t="array" ref="O90:AD90">_xlfn.LET(
  _xlpm.groups, _xlfn.TEXTSPLIT(J90,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0" s="253" t="str">
        <v>RISK36</v>
      </c>
      <c r="Q90" s="253" t="str">
        <v>Unbounded AI Autonomy Leading to Unintended or Harmful Actions</v>
      </c>
      <c r="R90"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90" s="253" t="str">
        <v>C01</v>
      </c>
      <c r="T90"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90"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90" s="253" t="str">
        <v>C27</v>
      </c>
      <c r="W90"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90" s="253" t="str">
        <v>Implement a centralized dashboard that provides real-time visibility into the operational and security status of AI systems. This includes monitoring model behavior (AIOps), detecting anomalies, tracking access logs, and surfacing potential security threats (SecOps).</v>
      </c>
      <c r="Y90" s="253" t="str">
        <v>C45</v>
      </c>
      <c r="Z90" s="253" t="str">
        <v xml:space="preserve">Set boundaries for automation
To prevent unintended harm or errors by ensuring that high-risk actions (such as launching production code) require human review and approval. This reduces operational risks and builds accountability.
</v>
      </c>
      <c r="AA90"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B90" s="253" t="str">
        <v>C64</v>
      </c>
      <c r="AC90"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D90"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91" spans="1:42" ht="25.5" customHeight="1">
      <c r="A91" s="289" t="s">
        <v>1443</v>
      </c>
      <c r="B91" s="290" t="s">
        <v>340</v>
      </c>
      <c r="C91" s="288" t="s">
        <v>1322</v>
      </c>
      <c r="D91" s="290" t="s">
        <v>1444</v>
      </c>
      <c r="E91" s="290" t="s">
        <v>1007</v>
      </c>
      <c r="F91" s="288" t="s">
        <v>1445</v>
      </c>
      <c r="G91" s="288" t="s">
        <v>1233</v>
      </c>
      <c r="H91" s="290" t="s">
        <v>1446</v>
      </c>
      <c r="I91" s="290" t="s">
        <v>1447</v>
      </c>
      <c r="J91" s="290" t="str" cm="1">
        <f t="array" ref="J91">_xlfn.TEXTJOIN(" | ",,
  IF(I91="",
     _xlfn.TEXTSPLIT(H91,";"),
     _xlfn.TEXTSPLIT(H91,";") &amp; ":" &amp; _xlfn.TEXTSPLIT(I91,";")
  )
)</f>
        <v>RISK33:C27,C33,C45 | RISK55:C30,C24,C46</v>
      </c>
      <c r="K91" s="290" t="s">
        <v>338</v>
      </c>
      <c r="L91" s="253" t="b" cm="1">
        <f t="array" ref="L91">_xlfn.LET(
  _xlpm.hay, TRIM(Triggers!$N$1:$BF$1),
  _xlpm.keysRaw, IFERROR(TRIM(_xlfn.TEXTSPLIT(B91,",")),""),
  _xlpm.tagsRaw, IFERROR(TRIM(_xlfn.TEXTSPLIT(F91,",")),""),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1" s="266" t="str">
        <f>_xlfn.XLOOKUP(C91, FA!D:D, FA!E:E, "")</f>
        <v>FA:SAFETY</v>
      </c>
      <c r="N91" s="290" t="s">
        <v>1448</v>
      </c>
      <c r="O91" s="253" t="str" cm="1">
        <f t="array" ref="O91:AM91">_xlfn.LET(
  _xlpm.groups, _xlfn.TEXTSPLIT(J91,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1" s="253" t="str">
        <v>RISK33</v>
      </c>
      <c r="Q91" s="253" t="str">
        <v>Self-Evolving Behavioral Risk of the agentic system leads to misalignment with original purpose and uncontrolled behavious</v>
      </c>
      <c r="R91" s="253" t="str">
        <v>An agentic system continuously adapts based on environmental feedback, potentially drifting toward behaviors that deviate from its original purpose or escaping designed boundaries and oversight.</v>
      </c>
      <c r="S91" s="253" t="str">
        <v>C27</v>
      </c>
      <c r="T91"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91" s="253" t="str">
        <v>Implement a centralized dashboard that provides real-time visibility into the operational and security status of AI systems. This includes monitoring model behavior (AIOps), detecting anomalies, tracking access logs, and surfacing potential security threats (SecOps).</v>
      </c>
      <c r="V91" s="253" t="str">
        <v>C33</v>
      </c>
      <c r="W91"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X91"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Y91" s="253" t="str">
        <v>C45</v>
      </c>
      <c r="Z91" s="253" t="str">
        <v xml:space="preserve">Set boundaries for automation
To prevent unintended harm or errors by ensuring that high-risk actions (such as launching production code) require human review and approval. This reduces operational risks and builds accountability.
</v>
      </c>
      <c r="AA91"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B91" s="253" t="str">
        <v>RISK55</v>
      </c>
      <c r="AC91" s="253" t="str">
        <v>Goal hijacking or misaligned agent objectives</v>
      </c>
      <c r="AD91" s="253" t="str">
        <v>Agents may pursue goals or optimize outcomes that diverge from the original intent, resulting in unintended or undesirable behaviors.</v>
      </c>
      <c r="AE91" s="253" t="str">
        <v>C30</v>
      </c>
      <c r="AF91"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AG91"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AH91" s="253" t="str">
        <v>C24</v>
      </c>
      <c r="AI91" s="253" t="str">
        <v>Product Governance
To ensure all AI models and products adhere to required privacy and security standards before deployment. Systematic governance reduces the risk of non-compliance, reputational harm, and security failures in production.</v>
      </c>
      <c r="AJ91"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AK91" s="253" t="str">
        <v>C46</v>
      </c>
      <c r="AL91" s="253" t="str">
        <v xml:space="preserve">Pre-deployment Responsible AI Reviews 
To identify and address risks, vulnerabilities, and potential misuse before AI systems are launched, improving safety, reliability, and public trust.
</v>
      </c>
      <c r="AM91"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92" spans="1:42" ht="25.5" customHeight="1">
      <c r="A92" s="289" t="s">
        <v>1449</v>
      </c>
      <c r="B92" s="290" t="s">
        <v>345</v>
      </c>
      <c r="C92" s="288" t="s">
        <v>1068</v>
      </c>
      <c r="D92" s="290" t="s">
        <v>1450</v>
      </c>
      <c r="E92" s="290" t="s">
        <v>1007</v>
      </c>
      <c r="F92" s="288" t="s">
        <v>247</v>
      </c>
      <c r="G92" s="288" t="s">
        <v>1451</v>
      </c>
      <c r="H92" s="290" t="s">
        <v>1205</v>
      </c>
      <c r="I92" s="290" t="s">
        <v>1452</v>
      </c>
      <c r="J92" s="290" t="str" cm="1">
        <f t="array" ref="J92">_xlfn.TEXTJOIN(" | ",,
  IF(I92="",
     _xlfn.TEXTSPLIT(H92,";"),
     _xlfn.TEXTSPLIT(H92,";") &amp; ":" &amp; _xlfn.TEXTSPLIT(I92,";")
  )
)</f>
        <v>RISK05:C54</v>
      </c>
      <c r="K92" s="290" t="s">
        <v>1453</v>
      </c>
      <c r="L92" s="253" t="b" cm="1">
        <f t="array" ref="L92">_xlfn.LET(
  _xlpm.hay, TRIM(Triggers!$N$1:$BF$1),
  _xlpm.keysRaw, IFERROR(TRIM(_xlfn.TEXTSPLIT(B92,",")),""),
  _xlpm.tagsRaw, IFERROR(TRIM(_xlfn.TEXTSPLIT(F92,",")),""),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2" s="266" t="str">
        <f>_xlfn.XLOOKUP(C92, FA!D:D, FA!E:E, "")</f>
        <v>FA:DATA;FA:PRIVACY</v>
      </c>
      <c r="N92" s="290" t="s">
        <v>1454</v>
      </c>
      <c r="O92" s="253" t="str" cm="1">
        <f t="array" ref="O92:U92">_xlfn.LET(
  _xlpm.groups, _xlfn.TEXTSPLIT(J92,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2" s="253" t="str">
        <v>RISK05</v>
      </c>
      <c r="Q92" s="253" t="str">
        <v>Unauthorized Use of Proprietary or Third-Party Data</v>
      </c>
      <c r="R92"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92" s="253" t="str">
        <v>C54</v>
      </c>
      <c r="T92"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92"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93" spans="1:42" ht="25.5" customHeight="1">
      <c r="A93" s="289" t="s">
        <v>1455</v>
      </c>
      <c r="B93" s="290" t="s">
        <v>345</v>
      </c>
      <c r="C93" s="288" t="s">
        <v>1275</v>
      </c>
      <c r="D93" s="290" t="s">
        <v>1456</v>
      </c>
      <c r="E93" s="290" t="s">
        <v>1362</v>
      </c>
      <c r="F93" s="288" t="s">
        <v>1457</v>
      </c>
      <c r="G93" s="288" t="s">
        <v>1028</v>
      </c>
      <c r="H93" s="290" t="s">
        <v>1458</v>
      </c>
      <c r="I93" s="290" t="s">
        <v>1459</v>
      </c>
      <c r="J93" s="290" t="str" cm="1">
        <f t="array" ref="J93">_xlfn.TEXTJOIN(" | ",,
  IF(I93="",
     _xlfn.TEXTSPLIT(H93,";"),
     _xlfn.TEXTSPLIT(H93,";") &amp; ":" &amp; _xlfn.TEXTSPLIT(I93,";")
  )
)</f>
        <v>RISK01:C03 | RISK02:C01,C02,C03,C04,C18</v>
      </c>
      <c r="K93" s="290" t="s">
        <v>1453</v>
      </c>
      <c r="L93" s="253" t="b" cm="1">
        <f t="array" ref="L93">_xlfn.LET(
  _xlpm.hay, TRIM(Triggers!$N$1:$BF$1),
  _xlpm.keysRaw, IFERROR(TRIM(_xlfn.TEXTSPLIT(B93,",")),""),
  _xlpm.tagsRaw, IFERROR(TRIM(_xlfn.TEXTSPLIT(F93,",")),""),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3" s="266" t="str">
        <f>_xlfn.XLOOKUP(C93, FA!D:D, FA!E:E, "")</f>
        <v>FA:SAFETY</v>
      </c>
      <c r="N93" s="290" t="s">
        <v>1460</v>
      </c>
      <c r="O93" s="253" t="str" cm="1">
        <f t="array" ref="O93:AM93">_xlfn.LET(
  _xlpm.groups, _xlfn.TEXTSPLIT(J93,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3" s="253" t="str">
        <v>RISK01</v>
      </c>
      <c r="Q93" s="253" t="str">
        <v>Privacy breach of sensitive data</v>
      </c>
      <c r="R93" s="253" t="str">
        <v>Privacy breach of sensitive data is the risk of an AI system or its processes exposing or improperly accessing confidential, personal, or regulated information, often due to extensive data use, re-identification capabilities, or integration complexities.</v>
      </c>
      <c r="S93" s="253" t="str">
        <v>C03</v>
      </c>
      <c r="T93"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93"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93" s="253" t="str">
        <v>RISK02</v>
      </c>
      <c r="W93" s="253" t="str">
        <v>Inferred sensitive personal characteristics</v>
      </c>
      <c r="X93" s="253" t="str">
        <v>Inferred sensitive personal characteristics refers to sensitive personal information (like racial origin, health, sexual orientation, or religious beliefs) that is deduced or predicted about an individual, rather than being directly provided by them. This inference often happens through analyzing other data, such as Browse history, online behavior, or even a name, and poses significant privacy and ethical concerns due to the potential for discrimination or misuse.</v>
      </c>
      <c r="Y93" s="253" t="str">
        <v>C01</v>
      </c>
      <c r="Z93"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AA93"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AB93" s="253" t="str">
        <v>C02</v>
      </c>
      <c r="AC93"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AD93"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AE93" s="253" t="str">
        <v>C03</v>
      </c>
      <c r="AF93"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G93"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AH93" s="253" t="str">
        <v>C04</v>
      </c>
      <c r="AI93" s="253" t="str">
        <v>Training Data Sanitisation
To prevent corrupted, malicious, or sensitive content from negatively influencing model behavior or violating data governance policies. Sanitising training data helps reduce the risk of model vulnerabilities (e.g., backdoors), unexpected outputs, privacy violations, and ethical concerns. It also improves model robustness and trustworthiness.</v>
      </c>
      <c r="AJ93" s="253" t="str">
        <v>Detect and remove or remediate problematic data during the preparation of training and evaluation datasets. This may include:
. Identifying and filtering out poisoned or adversarially crafted examples.
. Scanning for and removing sensitive, personal, or restricted content.
. Applying quality control checks (e.g., using validation scripts or human review) to ensure only high-integrity data is used.</v>
      </c>
      <c r="AK93" s="253" t="str">
        <v>C18</v>
      </c>
      <c r="AL93"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AM93"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row>
    <row r="94" spans="1:42" ht="25.5" customHeight="1">
      <c r="A94" s="289" t="s">
        <v>1461</v>
      </c>
      <c r="B94" s="290" t="s">
        <v>345</v>
      </c>
      <c r="C94" s="288" t="s">
        <v>1275</v>
      </c>
      <c r="D94" s="290" t="s">
        <v>1462</v>
      </c>
      <c r="E94" s="290" t="s">
        <v>1362</v>
      </c>
      <c r="F94" s="288" t="s">
        <v>1457</v>
      </c>
      <c r="G94" s="288" t="s">
        <v>1028</v>
      </c>
      <c r="H94" s="290" t="s">
        <v>1463</v>
      </c>
      <c r="I94" s="290" t="s">
        <v>1464</v>
      </c>
      <c r="J94" s="290" t="str" cm="1">
        <f t="array" ref="J94">_xlfn.TEXTJOIN(" | ",,
  IF(I94="",
     _xlfn.TEXTSPLIT(H94,";"),
     _xlfn.TEXTSPLIT(H94,";") &amp; ":" &amp; _xlfn.TEXTSPLIT(I94,";")
  )
)</f>
        <v>RISK01:C03 | RISK02:C01,C03,C52 | RISK13:C05</v>
      </c>
      <c r="K94" s="290" t="s">
        <v>1453</v>
      </c>
      <c r="L94" s="253" t="b" cm="1">
        <f t="array" ref="L94">_xlfn.LET(
  _xlpm.hay, TRIM(Triggers!$N$1:$BF$1),
  _xlpm.keysRaw, IFERROR(TRIM(_xlfn.TEXTSPLIT(B94,",")),""),
  _xlpm.tagsRaw, IFERROR(TRIM(_xlfn.TEXTSPLIT(F94,",")),""),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4" s="266" t="str">
        <f>_xlfn.XLOOKUP(C94, FA!D:D, FA!E:E, "")</f>
        <v>FA:SAFETY</v>
      </c>
      <c r="N94" s="290" t="s">
        <v>1465</v>
      </c>
      <c r="O94" s="253" t="str" cm="1">
        <f t="array" ref="O94:AM94">_xlfn.LET(
  _xlpm.groups, _xlfn.TEXTSPLIT(J94,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4" s="253" t="str">
        <v>RISK01</v>
      </c>
      <c r="Q94" s="253" t="str">
        <v>Privacy breach of sensitive data</v>
      </c>
      <c r="R94" s="253" t="str">
        <v>Privacy breach of sensitive data is the risk of an AI system or its processes exposing or improperly accessing confidential, personal, or regulated information, often due to extensive data use, re-identification capabilities, or integration complexities.</v>
      </c>
      <c r="S94" s="253" t="str">
        <v>C03</v>
      </c>
      <c r="T94"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94"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94" s="253" t="str">
        <v>RISK02</v>
      </c>
      <c r="W94" s="253" t="str">
        <v>Inferred sensitive personal characteristics</v>
      </c>
      <c r="X94" s="253" t="str">
        <v>Inferred sensitive personal characteristics refers to sensitive personal information (like racial origin, health, sexual orientation, or religious beliefs) that is deduced or predicted about an individual, rather than being directly provided by them. This inference often happens through analyzing other data, such as Browse history, online behavior, or even a name, and poses significant privacy and ethical concerns due to the potential for discrimination or misuse.</v>
      </c>
      <c r="Y94" s="253" t="str">
        <v>C01</v>
      </c>
      <c r="Z94"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AA94"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AB94" s="253" t="str">
        <v>C03</v>
      </c>
      <c r="AC94"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D94"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AE94" s="253" t="str">
        <v>C52</v>
      </c>
      <c r="AF94" s="253" t="str">
        <v xml:space="preserve">Zero Data Retention
To prevent any user data from being stored after each interaction, which eliminates the risk of accidental leaks, misuse, or regulatory violations. By not retaining any personal or sensitive data, the system maximizes user privacy, reduces compliance obligations, and builds user trust.
</v>
      </c>
      <c r="AG94" s="253" t="str">
        <v xml:space="preserve">Process user requests only in memory; do not write queries or outputs to any disk, database, or persistent log.. Disable all logging of user data.. Automatically purge any temporary or cached data as soon as processing is complete.. Regularly audit infrastructure to confirm zero retention.. Clearly disclose zero-retention in privacy documentation and user terms. </v>
      </c>
      <c r="AH94" s="253" t="str">
        <v>RISK13</v>
      </c>
      <c r="AI94" s="253" t="str">
        <v>Exposure of user data to unauthorized parties</v>
      </c>
      <c r="AJ94"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AK94" s="253" t="str">
        <v>C05</v>
      </c>
      <c r="AL94"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M94"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95" spans="1:42" ht="25.5" customHeight="1">
      <c r="A95" s="289" t="s">
        <v>1466</v>
      </c>
      <c r="B95" s="290" t="s">
        <v>345</v>
      </c>
      <c r="C95" s="288" t="s">
        <v>1068</v>
      </c>
      <c r="D95" s="290" t="s">
        <v>1467</v>
      </c>
      <c r="E95" s="290" t="s">
        <v>1362</v>
      </c>
      <c r="F95" s="288" t="s">
        <v>247</v>
      </c>
      <c r="G95" s="288" t="s">
        <v>1468</v>
      </c>
      <c r="H95" s="290" t="s">
        <v>1092</v>
      </c>
      <c r="I95" s="290" t="s">
        <v>1469</v>
      </c>
      <c r="J95" s="290" t="str" cm="1">
        <f t="array" ref="J95">_xlfn.TEXTJOIN(" | ",,
  IF(I95="",
     _xlfn.TEXTSPLIT(H95,";"),
     _xlfn.TEXTSPLIT(H95,";") &amp; ":" &amp; _xlfn.TEXTSPLIT(I95,";")
  )
)</f>
        <v>RISK13:C05,C69</v>
      </c>
      <c r="K95" s="290" t="s">
        <v>1453</v>
      </c>
      <c r="L95" s="253" t="b" cm="1">
        <f t="array" ref="L95">_xlfn.LET(
  _xlpm.hay, TRIM(Triggers!$N$1:$BF$1),
  _xlpm.keysRaw, IFERROR(TRIM(_xlfn.TEXTSPLIT(B95,",")),""),
  _xlpm.tagsRaw, IFERROR(TRIM(_xlfn.TEXTSPLIT(F95,",")),""),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5" s="266" t="str">
        <f>_xlfn.XLOOKUP(C95, FA!D:D, FA!E:E, "")</f>
        <v>FA:DATA;FA:PRIVACY</v>
      </c>
      <c r="N95" s="290" t="s">
        <v>1470</v>
      </c>
      <c r="O95" s="253" t="str" cm="1">
        <f t="array" ref="O95:X95">_xlfn.LET(
  _xlpm.groups, _xlfn.TEXTSPLIT(J95,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5" s="253" t="str">
        <v>RISK13</v>
      </c>
      <c r="Q95" s="253" t="str">
        <v>Exposure of user data to unauthorized parties</v>
      </c>
      <c r="R95"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95" s="253" t="str">
        <v>C05</v>
      </c>
      <c r="T95"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95"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95" s="253" t="str">
        <v>C69</v>
      </c>
      <c r="W95"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X95"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96" spans="1:42" ht="25.5" customHeight="1">
      <c r="A96" s="289" t="s">
        <v>1471</v>
      </c>
      <c r="B96" s="290" t="s">
        <v>345</v>
      </c>
      <c r="C96" s="288" t="s">
        <v>1068</v>
      </c>
      <c r="D96" s="290" t="s">
        <v>1472</v>
      </c>
      <c r="E96" s="290" t="s">
        <v>1362</v>
      </c>
      <c r="F96" s="288" t="s">
        <v>853</v>
      </c>
      <c r="G96" s="288" t="s">
        <v>1473</v>
      </c>
      <c r="H96" s="290" t="s">
        <v>1474</v>
      </c>
      <c r="I96" s="290" t="s">
        <v>1475</v>
      </c>
      <c r="J96" s="290" t="str" cm="1">
        <f t="array" ref="J96">_xlfn.TEXTJOIN(" | ",,
  IF(I96="",
     _xlfn.TEXTSPLIT(H96,";"),
     _xlfn.TEXTSPLIT(H96,";") &amp; ":" &amp; _xlfn.TEXTSPLIT(I96,";")
  )
)</f>
        <v>RISK07:C07</v>
      </c>
      <c r="K96" s="290" t="s">
        <v>1453</v>
      </c>
      <c r="L96" s="253" t="b" cm="1">
        <f t="array" ref="L96">_xlfn.LET(
  _xlpm.hay, TRIM(Triggers!$N$1:$BF$1),
  _xlpm.keysRaw, IFERROR(TRIM(_xlfn.TEXTSPLIT(B96,",")),""),
  _xlpm.tagsRaw, IFERROR(TRIM(_xlfn.TEXTSPLIT(F96,",")),""),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6" s="266" t="str">
        <f>_xlfn.XLOOKUP(C96, FA!D:D, FA!E:E, "")</f>
        <v>FA:DATA;FA:PRIVACY</v>
      </c>
      <c r="N96" s="290" t="s">
        <v>1476</v>
      </c>
      <c r="O96" s="253" t="str" cm="1">
        <f t="array" ref="O96:U96">_xlfn.LET(
  _xlpm.groups, _xlfn.TEXTSPLIT(J96,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6" s="253" t="str">
        <v>RISK07</v>
      </c>
      <c r="Q96" s="253" t="str">
        <v>Excessive or unjustified data collection raises trust and compliance concerns</v>
      </c>
      <c r="R96" s="253" t="str">
        <v>Involves the excessive or unjustified collection of personal user data beyond what is necessary for the intended purpose. This practice increases the risk of privacy violations, user mistrust, and non-compliance with data protection laws, potentially resulting in regulatory sanctions or reputational harm.</v>
      </c>
      <c r="S96" s="253" t="str">
        <v>C07</v>
      </c>
      <c r="T96" s="253"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96" s="253"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row>
    <row r="97" spans="1:39" ht="25.5" customHeight="1">
      <c r="A97" s="289" t="s">
        <v>1477</v>
      </c>
      <c r="B97" s="290" t="s">
        <v>345</v>
      </c>
      <c r="C97" s="288" t="s">
        <v>1068</v>
      </c>
      <c r="D97" s="290" t="s">
        <v>1478</v>
      </c>
      <c r="E97" s="290" t="s">
        <v>1007</v>
      </c>
      <c r="F97" s="288" t="s">
        <v>247</v>
      </c>
      <c r="G97" s="288" t="s">
        <v>1451</v>
      </c>
      <c r="H97" s="290" t="s">
        <v>1479</v>
      </c>
      <c r="I97" s="290" t="s">
        <v>1480</v>
      </c>
      <c r="J97" s="290" t="str" cm="1">
        <f t="array" ref="J97">_xlfn.TEXTJOIN(" | ",,
  IF(I97="",
     _xlfn.TEXTSPLIT(H97,";"),
     _xlfn.TEXTSPLIT(H97,";") &amp; ":" &amp; _xlfn.TEXTSPLIT(I97,";")
  )
)</f>
        <v>RISK11:C07,C54</v>
      </c>
      <c r="K97" s="290" t="s">
        <v>1453</v>
      </c>
      <c r="L97" s="253" t="b" cm="1">
        <f t="array" ref="L97">_xlfn.LET(
  _xlpm.hay, TRIM(Triggers!$N$1:$BF$1),
  _xlpm.keysRaw, IFERROR(TRIM(_xlfn.TEXTSPLIT(B97,",")),""),
  _xlpm.tagsRaw, IFERROR(TRIM(_xlfn.TEXTSPLIT(F97,",")),""),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7" s="266" t="str">
        <f>_xlfn.XLOOKUP(C97, FA!D:D, FA!E:E, "")</f>
        <v>FA:DATA;FA:PRIVACY</v>
      </c>
      <c r="N97" s="290" t="s">
        <v>1481</v>
      </c>
      <c r="O97" s="253" t="str" cm="1">
        <f t="array" ref="O97:X97">_xlfn.LET(
  _xlpm.groups, _xlfn.TEXTSPLIT(J97,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7" s="253" t="str">
        <v>RISK11</v>
      </c>
      <c r="Q97" s="253" t="str">
        <v>Secondary data use beyond original consent</v>
      </c>
      <c r="R97" s="253" t="str">
        <v>Involves reusing collected data for new purposes that go beyond what the individual originally agreed to. This undermines user trust, violates consent agreements, and may breach data protection regulations such as PPIP Act (and HRIP Act if relevant), particularly around lawful basis for processing.</v>
      </c>
      <c r="S97" s="253" t="str">
        <v>C07</v>
      </c>
      <c r="T97" s="253"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97" s="253"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c r="V97" s="253" t="str">
        <v>C54</v>
      </c>
      <c r="W97"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X97"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98" spans="1:39" ht="25.5" customHeight="1">
      <c r="A98" s="289" t="s">
        <v>1482</v>
      </c>
      <c r="B98" s="290" t="s">
        <v>345</v>
      </c>
      <c r="C98" s="288" t="s">
        <v>1068</v>
      </c>
      <c r="D98" s="290" t="s">
        <v>1483</v>
      </c>
      <c r="E98" s="290" t="s">
        <v>1007</v>
      </c>
      <c r="F98" s="288" t="s">
        <v>1194</v>
      </c>
      <c r="G98" s="288" t="s">
        <v>1473</v>
      </c>
      <c r="H98" s="290" t="s">
        <v>1484</v>
      </c>
      <c r="I98" s="290" t="s">
        <v>1485</v>
      </c>
      <c r="J98" s="290" t="str" cm="1">
        <f t="array" ref="J98">_xlfn.TEXTJOIN(" | ",,
  IF(I98="",
     _xlfn.TEXTSPLIT(H98,";"),
     _xlfn.TEXTSPLIT(H98,";") &amp; ":" &amp; _xlfn.TEXTSPLIT(I98,";")
  )
)</f>
        <v>RISK01:C03</v>
      </c>
      <c r="K98" s="290" t="s">
        <v>1453</v>
      </c>
      <c r="L98" s="253" t="b" cm="1">
        <f t="array" ref="L98">_xlfn.LET(
  _xlpm.hay, TRIM(Triggers!$N$1:$BF$1),
  _xlpm.keysRaw, IFERROR(TRIM(_xlfn.TEXTSPLIT(B98,",")),""),
  _xlpm.tagsRaw, IFERROR(TRIM(_xlfn.TEXTSPLIT(F98,",")),""),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8" s="266" t="str">
        <f>_xlfn.XLOOKUP(C98, FA!D:D, FA!E:E, "")</f>
        <v>FA:DATA;FA:PRIVACY</v>
      </c>
      <c r="N98" s="290" t="s">
        <v>1486</v>
      </c>
      <c r="O98" s="253" t="str" cm="1">
        <f t="array" ref="O98:U98">_xlfn.LET(
  _xlpm.groups, _xlfn.TEXTSPLIT(J98,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8" s="253" t="str">
        <v>RISK01</v>
      </c>
      <c r="Q98" s="253" t="str">
        <v>Privacy breach of sensitive data</v>
      </c>
      <c r="R98" s="253" t="str">
        <v>Privacy breach of sensitive data is the risk of an AI system or its processes exposing or improperly accessing confidential, personal, or regulated information, often due to extensive data use, re-identification capabilities, or integration complexities.</v>
      </c>
      <c r="S98" s="253" t="str">
        <v>C03</v>
      </c>
      <c r="T98"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98"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99" spans="1:39" ht="25.5" customHeight="1">
      <c r="A99" s="289" t="s">
        <v>1487</v>
      </c>
      <c r="B99" s="290" t="s">
        <v>345</v>
      </c>
      <c r="C99" s="288" t="s">
        <v>1026</v>
      </c>
      <c r="D99" s="290" t="s">
        <v>1488</v>
      </c>
      <c r="E99" s="290" t="s">
        <v>1007</v>
      </c>
      <c r="F99" s="288" t="s">
        <v>853</v>
      </c>
      <c r="G99" s="288" t="s">
        <v>1028</v>
      </c>
      <c r="H99" s="290" t="s">
        <v>1489</v>
      </c>
      <c r="I99" s="290" t="s">
        <v>1490</v>
      </c>
      <c r="J99" s="290" t="str" cm="1">
        <f t="array" ref="J99">_xlfn.TEXTJOIN(" | ",,
  IF(I99="",
     _xlfn.TEXTSPLIT(H99,";"),
     _xlfn.TEXTSPLIT(H99,";") &amp; ":" &amp; _xlfn.TEXTSPLIT(I99,";")
  )
)</f>
        <v>RISK23:C55 | RISK23:C30,C55</v>
      </c>
      <c r="K99" s="290" t="s">
        <v>1453</v>
      </c>
      <c r="L99" s="253" t="b" cm="1">
        <f t="array" ref="L99">_xlfn.LET(
  _xlpm.hay, TRIM(Triggers!$N$1:$BF$1),
  _xlpm.keysRaw, IFERROR(TRIM(_xlfn.TEXTSPLIT(B99,",")),""),
  _xlpm.tagsRaw, IFERROR(TRIM(_xlfn.TEXTSPLIT(F99,",")),""),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9" s="266" t="str">
        <f>_xlfn.XLOOKUP(C99, FA!D:D, FA!E:E, "")</f>
        <v>FA:FAIRNESS</v>
      </c>
      <c r="N99" s="290" t="s">
        <v>1491</v>
      </c>
      <c r="O99" s="253" t="str" cm="1">
        <f t="array" ref="O99:AD99">_xlfn.LET(
  _xlpm.groups, _xlfn.TEXTSPLIT(J99,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9" s="253" t="str">
        <v>RISK23</v>
      </c>
      <c r="Q99" s="253" t="str">
        <v>Potential for unnoticed discrimination or unfair treatment in AI outputs</v>
      </c>
      <c r="R99"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99" s="253" t="str">
        <v>C55</v>
      </c>
      <c r="T99" s="253" t="str">
        <v>Bias &amp; Fairness Testing
To ensure that AI systems do not produce discriminatory or systematically unfair outcomes across different user groups, which could lead to harm, regulatory non-compliance, and erosion of public trust.</v>
      </c>
      <c r="U99"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99" s="253" t="str">
        <v>RISK23</v>
      </c>
      <c r="W99" s="253" t="str">
        <v>Potential for unnoticed discrimination or unfair treatment in AI outputs</v>
      </c>
      <c r="X99"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Y99" s="253" t="str">
        <v>C30</v>
      </c>
      <c r="Z99"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AA99"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AB99" s="253" t="str">
        <v>C55</v>
      </c>
      <c r="AC99" s="253" t="str">
        <v>Bias &amp; Fairness Testing
To ensure that AI systems do not produce discriminatory or systematically unfair outcomes across different user groups, which could lead to harm, regulatory non-compliance, and erosion of public trust.</v>
      </c>
      <c r="AD99"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100" spans="1:39" ht="25.5" customHeight="1">
      <c r="A100" s="289" t="s">
        <v>1492</v>
      </c>
      <c r="B100" s="290" t="s">
        <v>345</v>
      </c>
      <c r="C100" s="288" t="s">
        <v>1049</v>
      </c>
      <c r="D100" s="290" t="s">
        <v>1493</v>
      </c>
      <c r="E100" s="290" t="s">
        <v>1007</v>
      </c>
      <c r="F100" s="288" t="s">
        <v>1194</v>
      </c>
      <c r="G100" s="288" t="s">
        <v>1494</v>
      </c>
      <c r="H100" s="290" t="s">
        <v>1092</v>
      </c>
      <c r="I100" s="290" t="s">
        <v>1495</v>
      </c>
      <c r="J100" s="290" t="str" cm="1">
        <f t="array" ref="J100">_xlfn.TEXTJOIN(" | ",,
  IF(I100="",
     _xlfn.TEXTSPLIT(H100,";"),
     _xlfn.TEXTSPLIT(H100,";") &amp; ":" &amp; _xlfn.TEXTSPLIT(I100,";")
  )
)</f>
        <v>RISK13:C05</v>
      </c>
      <c r="K100" s="290" t="s">
        <v>1453</v>
      </c>
      <c r="L100" s="253" t="b" cm="1">
        <f t="array" ref="L100">_xlfn.LET(
  _xlpm.hay, TRIM(Triggers!$N$1:$BF$1),
  _xlpm.keysRaw, IFERROR(TRIM(_xlfn.TEXTSPLIT(B100,",")),""),
  _xlpm.tagsRaw, IFERROR(TRIM(_xlfn.TEXTSPLIT(F100,",")),""),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0" s="266" t="str">
        <f>_xlfn.XLOOKUP(C100, FA!D:D, FA!E:E, "")</f>
        <v>FA:SECURITY</v>
      </c>
      <c r="N100" s="290" t="s">
        <v>1496</v>
      </c>
      <c r="O100" s="253" t="str" cm="1">
        <f t="array" ref="O100:U100">_xlfn.LET(
  _xlpm.groups, _xlfn.TEXTSPLIT(J100,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0" s="253" t="str">
        <v>RISK13</v>
      </c>
      <c r="Q100" s="253" t="str">
        <v>Exposure of user data to unauthorized parties</v>
      </c>
      <c r="R100"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00" s="253" t="str">
        <v>C05</v>
      </c>
      <c r="T10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0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01" spans="1:39" ht="25.5" customHeight="1">
      <c r="A101" s="289" t="s">
        <v>1497</v>
      </c>
      <c r="B101" s="290" t="s">
        <v>345</v>
      </c>
      <c r="C101" s="288" t="s">
        <v>1116</v>
      </c>
      <c r="D101" s="290" t="s">
        <v>1498</v>
      </c>
      <c r="E101" s="290" t="s">
        <v>1007</v>
      </c>
      <c r="F101" s="288" t="s">
        <v>267</v>
      </c>
      <c r="G101" s="288" t="s">
        <v>180</v>
      </c>
      <c r="H101" s="290" t="s">
        <v>1484</v>
      </c>
      <c r="I101" s="290" t="s">
        <v>1485</v>
      </c>
      <c r="J101" s="290" t="str" cm="1">
        <f t="array" ref="J101">_xlfn.TEXTJOIN(" | ",,
  IF(I101="",
     _xlfn.TEXTSPLIT(H101,";"),
     _xlfn.TEXTSPLIT(H101,";") &amp; ":" &amp; _xlfn.TEXTSPLIT(I101,";")
  )
)</f>
        <v>RISK01:C03</v>
      </c>
      <c r="K101" s="290" t="s">
        <v>1453</v>
      </c>
      <c r="L101" s="253" t="b" cm="1">
        <f t="array" ref="L101">_xlfn.LET(
  _xlpm.hay, TRIM(Triggers!$N$1:$BF$1),
  _xlpm.keysRaw, IFERROR(TRIM(_xlfn.TEXTSPLIT(B101,",")),""),
  _xlpm.tagsRaw, IFERROR(TRIM(_xlfn.TEXTSPLIT(F101,",")),""),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1" s="266" t="str">
        <f>_xlfn.XLOOKUP(C101, FA!D:D, FA!E:E, "")</f>
        <v>FA:CONTESTABILITY</v>
      </c>
      <c r="N101" s="290" t="s">
        <v>1499</v>
      </c>
      <c r="O101" s="253" t="str" cm="1">
        <f t="array" ref="O101:U101">_xlfn.LET(
  _xlpm.groups, _xlfn.TEXTSPLIT(J101,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1" s="253" t="str">
        <v>RISK01</v>
      </c>
      <c r="Q101" s="253" t="str">
        <v>Privacy breach of sensitive data</v>
      </c>
      <c r="R101" s="253" t="str">
        <v>Privacy breach of sensitive data is the risk of an AI system or its processes exposing or improperly accessing confidential, personal, or regulated information, often due to extensive data use, re-identification capabilities, or integration complexities.</v>
      </c>
      <c r="S101" s="253" t="str">
        <v>C03</v>
      </c>
      <c r="T101"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101"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102" spans="1:39" ht="25.5" customHeight="1">
      <c r="A102" s="289" t="s">
        <v>1500</v>
      </c>
      <c r="B102" s="290" t="s">
        <v>345</v>
      </c>
      <c r="C102" s="288" t="s">
        <v>1068</v>
      </c>
      <c r="D102" s="290" t="s">
        <v>1501</v>
      </c>
      <c r="E102" s="290" t="s">
        <v>1007</v>
      </c>
      <c r="F102" s="288" t="s">
        <v>242</v>
      </c>
      <c r="G102" s="288" t="s">
        <v>180</v>
      </c>
      <c r="H102" s="290" t="s">
        <v>1474</v>
      </c>
      <c r="I102" s="290" t="s">
        <v>1452</v>
      </c>
      <c r="J102" s="290" t="str" cm="1">
        <f t="array" ref="J102">_xlfn.TEXTJOIN(" | ",,
  IF(I102="",
     _xlfn.TEXTSPLIT(H102,";"),
     _xlfn.TEXTSPLIT(H102,";") &amp; ":" &amp; _xlfn.TEXTSPLIT(I102,";")
  )
)</f>
        <v>RISK07:C54</v>
      </c>
      <c r="K102" s="290" t="s">
        <v>1453</v>
      </c>
      <c r="L102" s="253" t="b" cm="1">
        <f t="array" ref="L102">_xlfn.LET(
  _xlpm.hay, TRIM(Triggers!$N$1:$BF$1),
  _xlpm.keysRaw, IFERROR(TRIM(_xlfn.TEXTSPLIT(B102,",")),""),
  _xlpm.tagsRaw, IFERROR(TRIM(_xlfn.TEXTSPLIT(F102,",")),""),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2" s="266" t="str">
        <f>_xlfn.XLOOKUP(C102, FA!D:D, FA!E:E, "")</f>
        <v>FA:DATA;FA:PRIVACY</v>
      </c>
      <c r="N102" s="290" t="s">
        <v>1502</v>
      </c>
      <c r="O102" s="253" t="str" cm="1">
        <f t="array" ref="O102:U102">_xlfn.LET(
  _xlpm.groups, _xlfn.TEXTSPLIT(J102,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2" s="253" t="str">
        <v>RISK07</v>
      </c>
      <c r="Q102" s="253" t="str">
        <v>Excessive or unjustified data collection raises trust and compliance concerns</v>
      </c>
      <c r="R102" s="253" t="str">
        <v>Involves the excessive or unjustified collection of personal user data beyond what is necessary for the intended purpose. This practice increases the risk of privacy violations, user mistrust, and non-compliance with data protection laws, potentially resulting in regulatory sanctions or reputational harm.</v>
      </c>
      <c r="S102" s="253" t="str">
        <v>C54</v>
      </c>
      <c r="T102"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02"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103" spans="1:39" ht="25.5" customHeight="1">
      <c r="A103" s="289" t="s">
        <v>1503</v>
      </c>
      <c r="B103" s="290" t="s">
        <v>349</v>
      </c>
      <c r="C103" s="288" t="s">
        <v>1012</v>
      </c>
      <c r="D103" s="290" t="s">
        <v>1504</v>
      </c>
      <c r="E103" s="290" t="s">
        <v>1007</v>
      </c>
      <c r="F103" s="288" t="s">
        <v>1252</v>
      </c>
      <c r="G103" s="288" t="s">
        <v>1422</v>
      </c>
      <c r="H103" s="290" t="s">
        <v>1505</v>
      </c>
      <c r="I103" s="290" t="s">
        <v>1506</v>
      </c>
      <c r="J103" s="290" t="str" cm="1">
        <f t="array" ref="J103">_xlfn.TEXTJOIN(" | ",,
  IF(I103="",
     _xlfn.TEXTSPLIT(H103,";"),
     _xlfn.TEXTSPLIT(H103,";") &amp; ":" &amp; _xlfn.TEXTSPLIT(I103,";")
  )
)</f>
        <v>RISK11:C54 | RISK15:C05,C59</v>
      </c>
      <c r="K103" s="290" t="s">
        <v>1507</v>
      </c>
      <c r="L103" s="253" t="b" cm="1">
        <f t="array" ref="L103">_xlfn.LET(
  _xlpm.hay, TRIM(Triggers!$N$1:$BF$1),
  _xlpm.keysRaw, IFERROR(TRIM(_xlfn.TEXTSPLIT(B103,",")),""),
  _xlpm.tagsRaw, IFERROR(TRIM(_xlfn.TEXTSPLIT(F103,",")),""),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3" s="266" t="str">
        <f>_xlfn.XLOOKUP(C103, FA!D:D, FA!E:E, "")</f>
        <v>FA:HOVERSIGHT</v>
      </c>
      <c r="N103" s="290" t="s">
        <v>1508</v>
      </c>
      <c r="O103" s="253" t="str" cm="1">
        <f t="array" ref="O103:AD103">_xlfn.LET(
  _xlpm.groups, _xlfn.TEXTSPLIT(J103,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3" s="253" t="str">
        <v>RISK11</v>
      </c>
      <c r="Q103" s="253" t="str">
        <v>Secondary data use beyond original consent</v>
      </c>
      <c r="R103" s="253" t="str">
        <v>Involves reusing collected data for new purposes that go beyond what the individual originally agreed to. This undermines user trust, violates consent agreements, and may breach data protection regulations such as PPIP Act (and HRIP Act if relevant), particularly around lawful basis for processing.</v>
      </c>
      <c r="S103" s="253" t="str">
        <v>C54</v>
      </c>
      <c r="T103"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03"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V103" s="253" t="str">
        <v>RISK15</v>
      </c>
      <c r="W103" s="253" t="str">
        <v>AI system accesses irrelevant or unauthorized information, potentially leading to data leakage.</v>
      </c>
      <c r="X103" s="253" t="str">
        <v>The AI system may retrieve or expose information that is not relevant to the intended task or not authorized for the current user or context. This can occur due to overly broad access permissions, insufficient data filtering, or improper prompt construction. As a result, sensitive internal data or personally identifiable information (PII) may be unintentionally disclosed to users or external systems.</v>
      </c>
      <c r="Y103" s="253" t="str">
        <v>C05</v>
      </c>
      <c r="Z103"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A103"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AB103" s="253" t="str">
        <v>C59</v>
      </c>
      <c r="AC103"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D103"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04" spans="1:39" ht="25.5" customHeight="1">
      <c r="A104" s="289" t="s">
        <v>1509</v>
      </c>
      <c r="B104" s="290" t="s">
        <v>349</v>
      </c>
      <c r="C104" s="288" t="s">
        <v>1038</v>
      </c>
      <c r="D104" s="290" t="s">
        <v>1510</v>
      </c>
      <c r="E104" s="290" t="s">
        <v>1007</v>
      </c>
      <c r="F104" s="288" t="s">
        <v>259</v>
      </c>
      <c r="G104" s="288" t="s">
        <v>1101</v>
      </c>
      <c r="H104" s="290" t="s">
        <v>1511</v>
      </c>
      <c r="I104" s="290" t="s">
        <v>1512</v>
      </c>
      <c r="J104" s="290" t="str" cm="1">
        <f t="array" ref="J104">_xlfn.TEXTJOIN(" | ",,
  IF(I104="",
     _xlfn.TEXTSPLIT(H104,";"),
     _xlfn.TEXTSPLIT(H104,";") &amp; ":" &amp; _xlfn.TEXTSPLIT(I104,";")
  )
)</f>
        <v>RISK16:C57 | RISK30:C57</v>
      </c>
      <c r="K104" s="290" t="s">
        <v>1507</v>
      </c>
      <c r="L104" s="253" t="b" cm="1">
        <f t="array" ref="L104">_xlfn.LET(
  _xlpm.hay, TRIM(Triggers!$N$1:$BF$1),
  _xlpm.keysRaw, IFERROR(TRIM(_xlfn.TEXTSPLIT(B104,",")),""),
  _xlpm.tagsRaw, IFERROR(TRIM(_xlfn.TEXTSPLIT(F104,",")),""),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4" s="266" t="str">
        <f>_xlfn.XLOOKUP(C104, FA!D:D, FA!E:E, "")</f>
        <v>FA:ACCOUNTABITY;FA:TRANSPARENCY</v>
      </c>
      <c r="N104" s="290" t="s">
        <v>1513</v>
      </c>
      <c r="O104" s="253" t="str" cm="1">
        <f t="array" ref="O104:AA104">_xlfn.LET(
  _xlpm.groups, _xlfn.TEXTSPLIT(J104,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4" s="253" t="str">
        <v>RISK16</v>
      </c>
      <c r="Q104" s="253" t="str">
        <v>Failure to honour data access or correction rights</v>
      </c>
      <c r="R104" s="253" t="str">
        <v>Refers to an organization’s inability or unwillingness to allow individuals to view, correct, or delete their personal data. This violates legal obligations under data protection laws (e.g., PPIP Act (and HRIP Act if relevant), CCPA), reduces user agency, and increases the risk of regulatory penalties.</v>
      </c>
      <c r="S104" s="253" t="str">
        <v>C57</v>
      </c>
      <c r="T104"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104"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104" s="253" t="str">
        <v>RISK30</v>
      </c>
      <c r="W104" s="253" t="str">
        <v>No ability to pause or reverse harmful AI behavior</v>
      </c>
      <c r="X104"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Y104" s="253" t="str">
        <v>C57</v>
      </c>
      <c r="Z104"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104"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105" spans="1:39" ht="25.5" customHeight="1">
      <c r="A105" s="289" t="s">
        <v>1514</v>
      </c>
      <c r="B105" s="290" t="s">
        <v>349</v>
      </c>
      <c r="C105" s="288" t="s">
        <v>1080</v>
      </c>
      <c r="D105" s="290" t="s">
        <v>1515</v>
      </c>
      <c r="E105" s="290" t="s">
        <v>1362</v>
      </c>
      <c r="F105" s="288" t="s">
        <v>1140</v>
      </c>
      <c r="G105" s="288" t="s">
        <v>1516</v>
      </c>
      <c r="H105" s="290" t="s">
        <v>1205</v>
      </c>
      <c r="I105" s="290" t="s">
        <v>1469</v>
      </c>
      <c r="J105" s="290" t="str" cm="1">
        <f t="array" ref="J105">_xlfn.TEXTJOIN(" | ",,
  IF(I105="",
     _xlfn.TEXTSPLIT(H105,";"),
     _xlfn.TEXTSPLIT(H105,";") &amp; ":" &amp; _xlfn.TEXTSPLIT(I105,";")
  )
)</f>
        <v>RISK05:C05,C69</v>
      </c>
      <c r="K105" s="290" t="s">
        <v>1507</v>
      </c>
      <c r="L105" s="253" t="b" cm="1">
        <f t="array" ref="L105">_xlfn.LET(
  _xlpm.hay, TRIM(Triggers!$N$1:$BF$1),
  _xlpm.keysRaw, IFERROR(TRIM(_xlfn.TEXTSPLIT(B105,",")),""),
  _xlpm.tagsRaw, IFERROR(TRIM(_xlfn.TEXTSPLIT(F105,",")),""),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5" s="266" t="str">
        <f>_xlfn.XLOOKUP(C105, FA!D:D, FA!E:E, "")</f>
        <v>FA:LEGAL</v>
      </c>
      <c r="N105" s="290" t="s">
        <v>1517</v>
      </c>
      <c r="O105" s="253" t="str" cm="1">
        <f t="array" ref="O105:X105">_xlfn.LET(
  _xlpm.groups, _xlfn.TEXTSPLIT(J105,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5" s="253" t="str">
        <v>RISK05</v>
      </c>
      <c r="Q105" s="253" t="str">
        <v>Unauthorized Use of Proprietary or Third-Party Data</v>
      </c>
      <c r="R105"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105" s="253" t="str">
        <v>C05</v>
      </c>
      <c r="T105"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05"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05" s="253" t="str">
        <v>C69</v>
      </c>
      <c r="W105"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X105"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06" spans="1:39" ht="25.5" customHeight="1">
      <c r="A106" s="289" t="s">
        <v>1518</v>
      </c>
      <c r="B106" s="290" t="s">
        <v>349</v>
      </c>
      <c r="C106" s="288" t="s">
        <v>1322</v>
      </c>
      <c r="D106" s="290" t="s">
        <v>1519</v>
      </c>
      <c r="E106" s="290" t="s">
        <v>1362</v>
      </c>
      <c r="F106" s="288" t="s">
        <v>1283</v>
      </c>
      <c r="G106" s="288" t="s">
        <v>1422</v>
      </c>
      <c r="H106" s="290" t="s">
        <v>1324</v>
      </c>
      <c r="I106" s="290" t="s">
        <v>1520</v>
      </c>
      <c r="J106" s="290" t="str" cm="1">
        <f t="array" ref="J106">_xlfn.TEXTJOIN(" | ",,
  IF(I106="",
     _xlfn.TEXTSPLIT(H106,";"),
     _xlfn.TEXTSPLIT(H106,";") &amp; ":" &amp; _xlfn.TEXTSPLIT(I106,";")
  )
)</f>
        <v>RISK32:C54,C15,C48</v>
      </c>
      <c r="K106" s="290" t="s">
        <v>1507</v>
      </c>
      <c r="L106" s="253" t="b" cm="1">
        <f t="array" ref="L106">_xlfn.LET(
  _xlpm.hay, TRIM(Triggers!$N$1:$BF$1),
  _xlpm.keysRaw, IFERROR(TRIM(_xlfn.TEXTSPLIT(B106,",")),""),
  _xlpm.tagsRaw, IFERROR(TRIM(_xlfn.TEXTSPLIT(F106,",")),""),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6" s="266" t="str">
        <f>_xlfn.XLOOKUP(C106, FA!D:D, FA!E:E, "")</f>
        <v>FA:SAFETY</v>
      </c>
      <c r="N106" s="290" t="s">
        <v>1521</v>
      </c>
      <c r="O106" s="253" t="str" cm="1">
        <f t="array" ref="O106:AA106">_xlfn.LET(
  _xlpm.groups, _xlfn.TEXTSPLIT(J106,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6" s="253" t="str">
        <v>RISK32</v>
      </c>
      <c r="Q106" s="253" t="str">
        <v>Misuse of AI System for Harmful or Unintended Purposes</v>
      </c>
      <c r="R106"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106" s="253" t="str">
        <v>C54</v>
      </c>
      <c r="T106"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06"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V106" s="253" t="str">
        <v>C15</v>
      </c>
      <c r="W106"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106"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Y106" s="253" t="str">
        <v>C48</v>
      </c>
      <c r="Z106" s="253" t="str">
        <v xml:space="preserve">Responsible AI Standards &amp; AI Impact Assessments
To ensure AI systems are developed and deployed responsibly by systematically identifying and mitigating risks related to data use, ethics, privacy, societal impact, and compliance.
</v>
      </c>
      <c r="AA106"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107" spans="1:39" ht="25.5" customHeight="1">
      <c r="A107" s="289" t="s">
        <v>1522</v>
      </c>
      <c r="B107" s="290" t="s">
        <v>349</v>
      </c>
      <c r="C107" s="288" t="s">
        <v>1068</v>
      </c>
      <c r="D107" s="290" t="s">
        <v>1523</v>
      </c>
      <c r="E107" s="290" t="s">
        <v>1007</v>
      </c>
      <c r="F107" s="288" t="s">
        <v>1227</v>
      </c>
      <c r="G107" s="288" t="s">
        <v>1524</v>
      </c>
      <c r="H107" s="290" t="s">
        <v>1525</v>
      </c>
      <c r="I107" s="290" t="s">
        <v>1526</v>
      </c>
      <c r="J107" s="290" t="str" cm="1">
        <f t="array" ref="J107">_xlfn.TEXTJOIN(" | ",,
  IF(I107="",
     _xlfn.TEXTSPLIT(H107,";"),
     _xlfn.TEXTSPLIT(H107,";") &amp; ":" &amp; _xlfn.TEXTSPLIT(I107,";")
  )
)</f>
        <v>RISK06:C08</v>
      </c>
      <c r="K107" s="290" t="s">
        <v>1507</v>
      </c>
      <c r="L107" s="253" t="b" cm="1">
        <f t="array" ref="L107">_xlfn.LET(
  _xlpm.hay, TRIM(Triggers!$N$1:$BF$1),
  _xlpm.keysRaw, IFERROR(TRIM(_xlfn.TEXTSPLIT(B107,",")),""),
  _xlpm.tagsRaw, IFERROR(TRIM(_xlfn.TEXTSPLIT(F107,",")),""),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7" s="266" t="str">
        <f>_xlfn.XLOOKUP(C107, FA!D:D, FA!E:E, "")</f>
        <v>FA:DATA;FA:PRIVACY</v>
      </c>
      <c r="N107" s="290" t="s">
        <v>1527</v>
      </c>
      <c r="O107" s="253" t="str" cm="1">
        <f t="array" ref="O107:U107">_xlfn.LET(
  _xlpm.groups, _xlfn.TEXTSPLIT(J107,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7" s="253" t="str">
        <v>RISK06</v>
      </c>
      <c r="Q107" s="253" t="str">
        <v>Decisions made based on inaccurate or misleading data</v>
      </c>
      <c r="R107"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07" s="253" t="str">
        <v>C08</v>
      </c>
      <c r="T107"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07"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row>
    <row r="108" spans="1:39" ht="25.5" customHeight="1">
      <c r="A108" s="289" t="s">
        <v>1528</v>
      </c>
      <c r="B108" s="290" t="s">
        <v>349</v>
      </c>
      <c r="C108" s="288" t="s">
        <v>1038</v>
      </c>
      <c r="D108" s="290" t="s">
        <v>1529</v>
      </c>
      <c r="E108" s="290" t="s">
        <v>1007</v>
      </c>
      <c r="F108" s="288" t="s">
        <v>853</v>
      </c>
      <c r="G108" s="288" t="s">
        <v>182</v>
      </c>
      <c r="H108" s="290" t="s">
        <v>1530</v>
      </c>
      <c r="I108" s="290" t="s">
        <v>1531</v>
      </c>
      <c r="J108" s="290" t="str" cm="1">
        <f t="array" ref="J108">_xlfn.TEXTJOIN(" | ",,
  IF(I108="",
     _xlfn.TEXTSPLIT(H108,";"),
     _xlfn.TEXTSPLIT(H108,";") &amp; ":" &amp; _xlfn.TEXTSPLIT(I108,";")
  )
)</f>
        <v>RISK38:C15,C41,C59 | RISK49:C41,C11,C59</v>
      </c>
      <c r="K108" s="290" t="s">
        <v>1507</v>
      </c>
      <c r="L108" s="253" t="b" cm="1">
        <f t="array" ref="L108">_xlfn.LET(
  _xlpm.hay, TRIM(Triggers!$N$1:$BF$1),
  _xlpm.keysRaw, IFERROR(TRIM(_xlfn.TEXTSPLIT(B108,",")),""),
  _xlpm.tagsRaw, IFERROR(TRIM(_xlfn.TEXTSPLIT(F108,",")),""),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8" s="266" t="str">
        <f>_xlfn.XLOOKUP(C108, FA!D:D, FA!E:E, "")</f>
        <v>FA:ACCOUNTABITY;FA:TRANSPARENCY</v>
      </c>
      <c r="N108" s="290" t="s">
        <v>1532</v>
      </c>
      <c r="O108" s="253" t="str" cm="1">
        <f t="array" ref="O108:AM108">_xlfn.LET(
  _xlpm.groups, _xlfn.TEXTSPLIT(J108,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8" s="253" t="str">
        <v>RISK38</v>
      </c>
      <c r="Q108" s="253" t="str">
        <v>Decisions made by AI cannot be traced or explained</v>
      </c>
      <c r="R108"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S108" s="253" t="str">
        <v>C15</v>
      </c>
      <c r="T108"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108"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108" s="253" t="str">
        <v>C41</v>
      </c>
      <c r="W108" s="253" t="str">
        <v xml:space="preserve">Model Inventory &amp; Audit Logs
To ensure accountability, traceability, and regulatory compliance by keeping detailed records of all AI models, their purposes, usage, and change history. This supports audits, risk reviews, and responsible management.
</v>
      </c>
      <c r="X108" s="253" t="str">
        <v xml:space="preserve">Maintain an up-to-date inventory of all AI models, including descriptions, owners, use cases, and deployment details.
. Implement comprehensive audit logs for access, changes, and usage. 
. Regularly review logs for compliance and risk.
</v>
      </c>
      <c r="Y108" s="253" t="str">
        <v>C59</v>
      </c>
      <c r="Z108"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108"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108" s="253" t="str">
        <v>RISK49</v>
      </c>
      <c r="AC108" s="253" t="str">
        <v>Auditing Challenges Due to Missing Decision Records and Documentation</v>
      </c>
      <c r="AD108"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E108" s="253" t="str">
        <v>C41</v>
      </c>
      <c r="AF108" s="253" t="str">
        <v xml:space="preserve">Model Inventory &amp; Audit Logs
To ensure accountability, traceability, and regulatory compliance by keeping detailed records of all AI models, their purposes, usage, and change history. This supports audits, risk reviews, and responsible management.
</v>
      </c>
      <c r="AG108" s="253" t="str">
        <v xml:space="preserve">Maintain an up-to-date inventory of all AI models, including descriptions, owners, use cases, and deployment details.
. Implement comprehensive audit logs for access, changes, and usage. 
. Regularly review logs for compliance and risk.
</v>
      </c>
      <c r="AH108" s="253" t="str">
        <v>C11</v>
      </c>
      <c r="AI108"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J108"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K108" s="253" t="str">
        <v>C59</v>
      </c>
      <c r="AL108"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108"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09" spans="1:39" ht="25.5" customHeight="1">
      <c r="A109" s="289" t="s">
        <v>1533</v>
      </c>
      <c r="B109" s="290" t="s">
        <v>349</v>
      </c>
      <c r="C109" s="288" t="s">
        <v>1049</v>
      </c>
      <c r="D109" s="290" t="s">
        <v>1534</v>
      </c>
      <c r="E109" s="290" t="s">
        <v>1007</v>
      </c>
      <c r="F109" s="288" t="s">
        <v>255</v>
      </c>
      <c r="G109" s="288" t="s">
        <v>1051</v>
      </c>
      <c r="H109" s="290" t="s">
        <v>1092</v>
      </c>
      <c r="I109" s="290" t="s">
        <v>1495</v>
      </c>
      <c r="J109" s="290" t="str" cm="1">
        <f t="array" ref="J109">_xlfn.TEXTJOIN(" | ",,
  IF(I109="",
     _xlfn.TEXTSPLIT(H109,";"),
     _xlfn.TEXTSPLIT(H109,";") &amp; ":" &amp; _xlfn.TEXTSPLIT(I109,";")
  )
)</f>
        <v>RISK13:C05</v>
      </c>
      <c r="K109" s="290" t="s">
        <v>1507</v>
      </c>
      <c r="L109" s="253" t="b" cm="1">
        <f t="array" ref="L109">_xlfn.LET(
  _xlpm.hay, TRIM(Triggers!$N$1:$BF$1),
  _xlpm.keysRaw, IFERROR(TRIM(_xlfn.TEXTSPLIT(B109,",")),""),
  _xlpm.tagsRaw, IFERROR(TRIM(_xlfn.TEXTSPLIT(F109,",")),""),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9" s="266" t="str">
        <f>_xlfn.XLOOKUP(C109, FA!D:D, FA!E:E, "")</f>
        <v>FA:SECURITY</v>
      </c>
      <c r="N109" s="290" t="s">
        <v>1535</v>
      </c>
      <c r="O109" s="253" t="str" cm="1">
        <f t="array" ref="O109:U109">_xlfn.LET(
  _xlpm.groups, _xlfn.TEXTSPLIT(J109,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9" s="253" t="str">
        <v>RISK13</v>
      </c>
      <c r="Q109" s="253" t="str">
        <v>Exposure of user data to unauthorized parties</v>
      </c>
      <c r="R109"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09" s="253" t="str">
        <v>C05</v>
      </c>
      <c r="T109"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09"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10" spans="1:39" ht="25.5" customHeight="1">
      <c r="A110" s="289" t="s">
        <v>1536</v>
      </c>
      <c r="B110" s="290" t="s">
        <v>353</v>
      </c>
      <c r="C110" s="288" t="s">
        <v>1275</v>
      </c>
      <c r="D110" s="290" t="s">
        <v>1537</v>
      </c>
      <c r="E110" s="290" t="s">
        <v>1362</v>
      </c>
      <c r="F110" s="288" t="s">
        <v>1457</v>
      </c>
      <c r="G110" s="288" t="s">
        <v>178</v>
      </c>
      <c r="H110" s="290" t="s">
        <v>1525</v>
      </c>
      <c r="I110" s="290" t="s">
        <v>1538</v>
      </c>
      <c r="J110" s="290" t="str" cm="1">
        <f t="array" ref="J110">_xlfn.TEXTJOIN(" | ",,
  IF(I110="",
     _xlfn.TEXTSPLIT(H110,";"),
     _xlfn.TEXTSPLIT(H110,";") &amp; ":" &amp; _xlfn.TEXTSPLIT(I110,";")
  )
)</f>
        <v>RISK06:C08,C31,C39,C57</v>
      </c>
      <c r="K110" s="290" t="s">
        <v>1539</v>
      </c>
      <c r="L110" s="253" t="b" cm="1">
        <f t="array" ref="L110">_xlfn.LET(
  _xlpm.hay, TRIM(Triggers!$N$1:$BF$1),
  _xlpm.keysRaw, IFERROR(TRIM(_xlfn.TEXTSPLIT(B110,",")),""),
  _xlpm.tagsRaw, IFERROR(TRIM(_xlfn.TEXTSPLIT(F110,",")),""),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0" s="266" t="str">
        <f>_xlfn.XLOOKUP(C110, FA!D:D, FA!E:E, "")</f>
        <v>FA:SAFETY</v>
      </c>
      <c r="N110" s="290" t="s">
        <v>1540</v>
      </c>
      <c r="O110" s="253" t="str" cm="1">
        <f t="array" ref="O110:AD110">_xlfn.LET(
  _xlpm.groups, _xlfn.TEXTSPLIT(J110,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0" s="253" t="str">
        <v>RISK06</v>
      </c>
      <c r="Q110" s="253" t="str">
        <v>Decisions made based on inaccurate or misleading data</v>
      </c>
      <c r="R110"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10" s="253" t="str">
        <v>C08</v>
      </c>
      <c r="T110"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10"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V110" s="253" t="str">
        <v>C31</v>
      </c>
      <c r="W110"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110"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110" s="253" t="str">
        <v>C39</v>
      </c>
      <c r="Z110"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A110" s="253" t="str">
        <v xml:space="preserve">Define thresholds for normal behavior and set up real-time alerting for deviations.     
. Log all alerts and responses for ongoing review.      
. Periodically update detection rules based on new risks.
</v>
      </c>
      <c r="AB110" s="253" t="str">
        <v>C57</v>
      </c>
      <c r="AC110"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D110"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111" spans="1:39" ht="25.5" customHeight="1">
      <c r="A111" s="289" t="s">
        <v>1541</v>
      </c>
      <c r="B111" s="290" t="s">
        <v>353</v>
      </c>
      <c r="C111" s="288" t="s">
        <v>1019</v>
      </c>
      <c r="D111" s="290" t="s">
        <v>1542</v>
      </c>
      <c r="E111" s="290" t="s">
        <v>1362</v>
      </c>
      <c r="F111" s="288" t="s">
        <v>1257</v>
      </c>
      <c r="G111" s="288" t="s">
        <v>178</v>
      </c>
      <c r="H111" s="290" t="s">
        <v>1525</v>
      </c>
      <c r="I111" s="290" t="s">
        <v>1543</v>
      </c>
      <c r="J111" s="290" t="str" cm="1">
        <f t="array" ref="J111">_xlfn.TEXTJOIN(" | ",,
  IF(I111="",
     _xlfn.TEXTSPLIT(H111,";"),
     _xlfn.TEXTSPLIT(H111,";") &amp; ":" &amp; _xlfn.TEXTSPLIT(I111,";")
  )
)</f>
        <v>RISK06:C08,C31</v>
      </c>
      <c r="K111" s="290" t="s">
        <v>1539</v>
      </c>
      <c r="L111" s="253" t="b" cm="1">
        <f t="array" ref="L111">_xlfn.LET(
  _xlpm.hay, TRIM(Triggers!$N$1:$BF$1),
  _xlpm.keysRaw, IFERROR(TRIM(_xlfn.TEXTSPLIT(B111,",")),""),
  _xlpm.tagsRaw, IFERROR(TRIM(_xlfn.TEXTSPLIT(F111,",")),""),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1" s="266" t="str">
        <f>_xlfn.XLOOKUP(C111, FA!D:D, FA!E:E, "")</f>
        <v>FA:RELIABILITY</v>
      </c>
      <c r="N111" s="290" t="s">
        <v>1544</v>
      </c>
      <c r="O111" s="253" t="str" cm="1">
        <f t="array" ref="O111:X111">_xlfn.LET(
  _xlpm.groups, _xlfn.TEXTSPLIT(J111,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1" s="253" t="str">
        <v>RISK06</v>
      </c>
      <c r="Q111" s="253" t="str">
        <v>Decisions made based on inaccurate or misleading data</v>
      </c>
      <c r="R111"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11" s="253" t="str">
        <v>C08</v>
      </c>
      <c r="T111"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11"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V111" s="253" t="str">
        <v>C31</v>
      </c>
      <c r="W111"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111"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row>
    <row r="112" spans="1:39" ht="25.5" customHeight="1">
      <c r="A112" s="289" t="s">
        <v>1545</v>
      </c>
      <c r="B112" s="290" t="s">
        <v>353</v>
      </c>
      <c r="C112" s="288" t="s">
        <v>1322</v>
      </c>
      <c r="D112" s="290" t="s">
        <v>1546</v>
      </c>
      <c r="E112" s="290" t="s">
        <v>1362</v>
      </c>
      <c r="F112" s="288" t="s">
        <v>1457</v>
      </c>
      <c r="G112" s="288" t="s">
        <v>1547</v>
      </c>
      <c r="H112" s="290" t="s">
        <v>1324</v>
      </c>
      <c r="I112" s="290" t="s">
        <v>1520</v>
      </c>
      <c r="J112" s="290" t="str" cm="1">
        <f t="array" ref="J112">_xlfn.TEXTJOIN(" | ",,
  IF(I112="",
     _xlfn.TEXTSPLIT(H112,";"),
     _xlfn.TEXTSPLIT(H112,";") &amp; ":" &amp; _xlfn.TEXTSPLIT(I112,";")
  )
)</f>
        <v>RISK32:C54,C15,C48</v>
      </c>
      <c r="K112" s="290" t="s">
        <v>1539</v>
      </c>
      <c r="L112" s="253" t="b" cm="1">
        <f t="array" ref="L112">_xlfn.LET(
  _xlpm.hay, TRIM(Triggers!$N$1:$BF$1),
  _xlpm.keysRaw, IFERROR(TRIM(_xlfn.TEXTSPLIT(B112,",")),""),
  _xlpm.tagsRaw, IFERROR(TRIM(_xlfn.TEXTSPLIT(F112,",")),""),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2" s="266" t="str">
        <f>_xlfn.XLOOKUP(C112, FA!D:D, FA!E:E, "")</f>
        <v>FA:SAFETY</v>
      </c>
      <c r="N112" s="290" t="s">
        <v>1548</v>
      </c>
      <c r="O112" s="253" t="str" cm="1">
        <f t="array" ref="O112:AA112">_xlfn.LET(
  _xlpm.groups, _xlfn.TEXTSPLIT(J112,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2" s="253" t="str">
        <v>RISK32</v>
      </c>
      <c r="Q112" s="253" t="str">
        <v>Misuse of AI System for Harmful or Unintended Purposes</v>
      </c>
      <c r="R112"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112" s="253" t="str">
        <v>C54</v>
      </c>
      <c r="T112"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12"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V112" s="253" t="str">
        <v>C15</v>
      </c>
      <c r="W112"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112"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Y112" s="253" t="str">
        <v>C48</v>
      </c>
      <c r="Z112" s="253" t="str">
        <v xml:space="preserve">Responsible AI Standards &amp; AI Impact Assessments
To ensure AI systems are developed and deployed responsibly by systematically identifying and mitigating risks related to data use, ethics, privacy, societal impact, and compliance.
</v>
      </c>
      <c r="AA112"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113" spans="1:45" ht="25.5" customHeight="1">
      <c r="A113" s="289" t="s">
        <v>1549</v>
      </c>
      <c r="B113" s="290" t="s">
        <v>353</v>
      </c>
      <c r="C113" s="288" t="s">
        <v>1068</v>
      </c>
      <c r="D113" s="290" t="s">
        <v>1550</v>
      </c>
      <c r="E113" s="290" t="s">
        <v>1362</v>
      </c>
      <c r="F113" s="288" t="s">
        <v>853</v>
      </c>
      <c r="G113" s="288" t="s">
        <v>1473</v>
      </c>
      <c r="H113" s="290" t="s">
        <v>1551</v>
      </c>
      <c r="I113" s="290" t="s">
        <v>1552</v>
      </c>
      <c r="J113" s="290" t="str" cm="1">
        <f t="array" ref="J113">_xlfn.TEXTJOIN(" | ",,
  IF(I113="",
     _xlfn.TEXTSPLIT(H113,";"),
     _xlfn.TEXTSPLIT(H113,";") &amp; ":" &amp; _xlfn.TEXTSPLIT(I113,";")
  )
)</f>
        <v>RISK03:C03,C25</v>
      </c>
      <c r="K113" s="290" t="s">
        <v>1539</v>
      </c>
      <c r="L113" s="253" t="b" cm="1">
        <f t="array" ref="L113">_xlfn.LET(
  _xlpm.hay, TRIM(Triggers!$N$1:$BF$1),
  _xlpm.keysRaw, IFERROR(TRIM(_xlfn.TEXTSPLIT(B113,",")),""),
  _xlpm.tagsRaw, IFERROR(TRIM(_xlfn.TEXTSPLIT(F113,",")),""),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3" s="266" t="str">
        <f>_xlfn.XLOOKUP(C113, FA!D:D, FA!E:E, "")</f>
        <v>FA:DATA;FA:PRIVACY</v>
      </c>
      <c r="N113" s="290" t="s">
        <v>1553</v>
      </c>
      <c r="O113" s="253" t="str" cm="1">
        <f t="array" ref="O113:X113">_xlfn.LET(
  _xlpm.groups, _xlfn.TEXTSPLIT(J113,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3" s="253" t="str">
        <v>RISK03</v>
      </c>
      <c r="Q113" s="253" t="str">
        <v>Unintended identification via data linkage</v>
      </c>
      <c r="R113" s="253"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S113" s="253" t="str">
        <v>C03</v>
      </c>
      <c r="T113"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113"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113" s="253" t="str">
        <v>C25</v>
      </c>
      <c r="W113" s="253" t="str">
        <v>Risk Governance
To maintain a clear understanding of the residual risks that AI systems pose, allowing for informed decisions and ongoing improvement. A well-maintained AI risk register enables prioritization, accountability, and regulatory compliance.</v>
      </c>
      <c r="X113"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114" spans="1:45" ht="25.5" customHeight="1">
      <c r="A114" s="289" t="s">
        <v>1554</v>
      </c>
      <c r="B114" s="290" t="s">
        <v>353</v>
      </c>
      <c r="C114" s="288" t="s">
        <v>1068</v>
      </c>
      <c r="D114" s="290" t="s">
        <v>1555</v>
      </c>
      <c r="E114" s="290" t="s">
        <v>1007</v>
      </c>
      <c r="F114" s="288" t="s">
        <v>1227</v>
      </c>
      <c r="G114" s="288" t="s">
        <v>1101</v>
      </c>
      <c r="H114" s="290" t="s">
        <v>1525</v>
      </c>
      <c r="I114" s="290" t="s">
        <v>1526</v>
      </c>
      <c r="J114" s="290" t="str" cm="1">
        <f t="array" ref="J114">_xlfn.TEXTJOIN(" | ",,
  IF(I114="",
     _xlfn.TEXTSPLIT(H114,";"),
     _xlfn.TEXTSPLIT(H114,";") &amp; ":" &amp; _xlfn.TEXTSPLIT(I114,";")
  )
)</f>
        <v>RISK06:C08</v>
      </c>
      <c r="K114" s="290" t="s">
        <v>1539</v>
      </c>
      <c r="L114" s="253" t="b" cm="1">
        <f t="array" ref="L114">_xlfn.LET(
  _xlpm.hay, TRIM(Triggers!$N$1:$BF$1),
  _xlpm.keysRaw, IFERROR(TRIM(_xlfn.TEXTSPLIT(B114,",")),""),
  _xlpm.tagsRaw, IFERROR(TRIM(_xlfn.TEXTSPLIT(F114,",")),""),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4" s="266" t="str">
        <f>_xlfn.XLOOKUP(C114, FA!D:D, FA!E:E, "")</f>
        <v>FA:DATA;FA:PRIVACY</v>
      </c>
      <c r="N114" s="290" t="s">
        <v>1556</v>
      </c>
      <c r="O114" s="253" t="str" cm="1">
        <f t="array" ref="O114:U114">_xlfn.LET(
  _xlpm.groups, _xlfn.TEXTSPLIT(J114,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4" s="253" t="str">
        <v>RISK06</v>
      </c>
      <c r="Q114" s="253" t="str">
        <v>Decisions made based on inaccurate or misleading data</v>
      </c>
      <c r="R114"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14" s="253" t="str">
        <v>C08</v>
      </c>
      <c r="T114"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14"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row>
    <row r="115" spans="1:45" ht="25.5" customHeight="1">
      <c r="A115" s="289" t="s">
        <v>1557</v>
      </c>
      <c r="B115" s="290" t="s">
        <v>353</v>
      </c>
      <c r="C115" s="288" t="s">
        <v>1038</v>
      </c>
      <c r="D115" s="290" t="s">
        <v>1558</v>
      </c>
      <c r="E115" s="290" t="s">
        <v>1007</v>
      </c>
      <c r="F115" s="288" t="s">
        <v>853</v>
      </c>
      <c r="G115" s="288" t="s">
        <v>182</v>
      </c>
      <c r="H115" s="290" t="s">
        <v>1530</v>
      </c>
      <c r="I115" s="290" t="s">
        <v>1531</v>
      </c>
      <c r="J115" s="290" t="str" cm="1">
        <f t="array" ref="J115">_xlfn.TEXTJOIN(" | ",,
  IF(I115="",
     _xlfn.TEXTSPLIT(H115,";"),
     _xlfn.TEXTSPLIT(H115,";") &amp; ":" &amp; _xlfn.TEXTSPLIT(I115,";")
  )
)</f>
        <v>RISK38:C15,C41,C59 | RISK49:C41,C11,C59</v>
      </c>
      <c r="K115" s="290" t="s">
        <v>1539</v>
      </c>
      <c r="L115" s="253" t="b" cm="1">
        <f t="array" ref="L115">_xlfn.LET(
  _xlpm.hay, TRIM(Triggers!$N$1:$BF$1),
  _xlpm.keysRaw, IFERROR(TRIM(_xlfn.TEXTSPLIT(B115,",")),""),
  _xlpm.tagsRaw, IFERROR(TRIM(_xlfn.TEXTSPLIT(F115,",")),""),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5" s="266" t="str">
        <f>_xlfn.XLOOKUP(C115, FA!D:D, FA!E:E, "")</f>
        <v>FA:ACCOUNTABITY;FA:TRANSPARENCY</v>
      </c>
      <c r="N115" s="290" t="s">
        <v>1559</v>
      </c>
      <c r="O115" s="253" t="str" cm="1">
        <f t="array" ref="O115:AM115">_xlfn.LET(
  _xlpm.groups, _xlfn.TEXTSPLIT(J115,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5" s="253" t="str">
        <v>RISK38</v>
      </c>
      <c r="Q115" s="253" t="str">
        <v>Decisions made by AI cannot be traced or explained</v>
      </c>
      <c r="R115"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S115" s="253" t="str">
        <v>C15</v>
      </c>
      <c r="T115"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115"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115" s="253" t="str">
        <v>C41</v>
      </c>
      <c r="W115" s="253" t="str">
        <v xml:space="preserve">Model Inventory &amp; Audit Logs
To ensure accountability, traceability, and regulatory compliance by keeping detailed records of all AI models, their purposes, usage, and change history. This supports audits, risk reviews, and responsible management.
</v>
      </c>
      <c r="X115" s="253" t="str">
        <v xml:space="preserve">Maintain an up-to-date inventory of all AI models, including descriptions, owners, use cases, and deployment details.
. Implement comprehensive audit logs for access, changes, and usage. 
. Regularly review logs for compliance and risk.
</v>
      </c>
      <c r="Y115" s="253" t="str">
        <v>C59</v>
      </c>
      <c r="Z11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11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115" s="253" t="str">
        <v>RISK49</v>
      </c>
      <c r="AC115" s="253" t="str">
        <v>Auditing Challenges Due to Missing Decision Records and Documentation</v>
      </c>
      <c r="AD115"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E115" s="253" t="str">
        <v>C41</v>
      </c>
      <c r="AF115" s="253" t="str">
        <v xml:space="preserve">Model Inventory &amp; Audit Logs
To ensure accountability, traceability, and regulatory compliance by keeping detailed records of all AI models, their purposes, usage, and change history. This supports audits, risk reviews, and responsible management.
</v>
      </c>
      <c r="AG115" s="253" t="str">
        <v xml:space="preserve">Maintain an up-to-date inventory of all AI models, including descriptions, owners, use cases, and deployment details.
. Implement comprehensive audit logs for access, changes, and usage. 
. Regularly review logs for compliance and risk.
</v>
      </c>
      <c r="AH115" s="253" t="str">
        <v>C11</v>
      </c>
      <c r="AI115"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J115"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K115" s="253" t="str">
        <v>C59</v>
      </c>
      <c r="AL11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11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16" spans="1:45" ht="25.5" customHeight="1">
      <c r="A116" s="289" t="s">
        <v>1560</v>
      </c>
      <c r="B116" s="290" t="s">
        <v>353</v>
      </c>
      <c r="C116" s="288" t="s">
        <v>1049</v>
      </c>
      <c r="D116" s="290" t="s">
        <v>1561</v>
      </c>
      <c r="E116" s="290" t="s">
        <v>1007</v>
      </c>
      <c r="F116" s="288" t="s">
        <v>255</v>
      </c>
      <c r="G116" s="288" t="s">
        <v>1051</v>
      </c>
      <c r="H116" s="290" t="s">
        <v>1562</v>
      </c>
      <c r="I116" s="290" t="s">
        <v>1563</v>
      </c>
      <c r="J116" s="290" t="str" cm="1">
        <f t="array" ref="J116">_xlfn.TEXTJOIN(" | ",,
  IF(I116="",
     _xlfn.TEXTSPLIT(H116,";"),
     _xlfn.TEXTSPLIT(H116,";") &amp; ":" &amp; _xlfn.TEXTSPLIT(I116,";")
  )
)</f>
        <v>RISK04:C02,C06 | RISK27:C06,C11,C27</v>
      </c>
      <c r="K116" s="290" t="s">
        <v>1539</v>
      </c>
      <c r="L116" s="253" t="b" cm="1">
        <f t="array" ref="L116">_xlfn.LET(
  _xlpm.hay, TRIM(Triggers!$N$1:$BF$1),
  _xlpm.keysRaw, IFERROR(TRIM(_xlfn.TEXTSPLIT(B116,",")),""),
  _xlpm.tagsRaw, IFERROR(TRIM(_xlfn.TEXTSPLIT(F116,",")),""),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6" s="266" t="str">
        <f>_xlfn.XLOOKUP(C116, FA!D:D, FA!E:E, "")</f>
        <v>FA:SECURITY</v>
      </c>
      <c r="N116" s="290" t="s">
        <v>1564</v>
      </c>
      <c r="O116" s="253" t="str" cm="1">
        <f t="array" ref="O116:AJ116">_xlfn.LET(
  _xlpm.groups, _xlfn.TEXTSPLIT(J116,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6" s="253" t="str">
        <v>RISK04</v>
      </c>
      <c r="Q116" s="253" t="str">
        <v>Manipulation of data leading to harmful or biased decisions</v>
      </c>
      <c r="R116" s="253" t="str">
        <v>Data can be maliciously manipulated at various stages of the data lifecycle, including before ingestion, during processing or training, or while stored. Such manipulation can compromise the integrity of the system, leading to inaccurate predictions, malicious behavior, or unintended outcomes. It poses a critical risk to decision-making processes, potentially causing harm to individuals or groups.</v>
      </c>
      <c r="S116" s="253" t="str">
        <v>C02</v>
      </c>
      <c r="T116"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16"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16" s="253" t="str">
        <v>C06</v>
      </c>
      <c r="W116" s="253" t="str">
        <v>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v>
      </c>
      <c r="X116" s="253" t="str">
        <v>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v>
      </c>
      <c r="Y116" s="253" t="str">
        <v>RISK27</v>
      </c>
      <c r="Z116" s="253" t="str">
        <v>Training data or model code manipulated, leading to untrustworthy outputs</v>
      </c>
      <c r="AA116" s="253"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AB116" s="253" t="str">
        <v>C06</v>
      </c>
      <c r="AC116" s="253" t="str">
        <v>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v>
      </c>
      <c r="AD116" s="253" t="str">
        <v>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v>
      </c>
      <c r="AE116" s="253" t="str">
        <v>C11</v>
      </c>
      <c r="AF116"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G116"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H116" s="253" t="str">
        <v>C27</v>
      </c>
      <c r="AI116"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J116"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117" spans="1:45" ht="25.5" customHeight="1">
      <c r="A117" s="289" t="s">
        <v>1565</v>
      </c>
      <c r="B117" s="290" t="s">
        <v>353</v>
      </c>
      <c r="C117" s="288" t="s">
        <v>1116</v>
      </c>
      <c r="D117" s="290" t="s">
        <v>1566</v>
      </c>
      <c r="E117" s="290" t="s">
        <v>1007</v>
      </c>
      <c r="F117" s="288" t="s">
        <v>267</v>
      </c>
      <c r="G117" s="288" t="s">
        <v>178</v>
      </c>
      <c r="H117" s="290" t="s">
        <v>1474</v>
      </c>
      <c r="I117" s="290" t="s">
        <v>1567</v>
      </c>
      <c r="J117" s="290" t="str" cm="1">
        <f t="array" ref="J117">_xlfn.TEXTJOIN(" | ",,
  IF(I117="",
     _xlfn.TEXTSPLIT(H117,";"),
     _xlfn.TEXTSPLIT(H117,";") &amp; ":" &amp; _xlfn.TEXTSPLIT(I117,";")
  )
)</f>
        <v>RISK07:C09</v>
      </c>
      <c r="K117" s="290" t="s">
        <v>1539</v>
      </c>
      <c r="L117" s="253" t="b" cm="1">
        <f t="array" ref="L117">_xlfn.LET(
  _xlpm.hay, TRIM(Triggers!$N$1:$BF$1),
  _xlpm.keysRaw, IFERROR(TRIM(_xlfn.TEXTSPLIT(B117,",")),""),
  _xlpm.tagsRaw, IFERROR(TRIM(_xlfn.TEXTSPLIT(F117,",")),""),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7" s="266" t="str">
        <f>_xlfn.XLOOKUP(C117, FA!D:D, FA!E:E, "")</f>
        <v>FA:CONTESTABILITY</v>
      </c>
      <c r="N117" s="290" t="s">
        <v>1568</v>
      </c>
      <c r="O117" s="253" t="str" cm="1">
        <f t="array" ref="O117:U117">_xlfn.LET(
  _xlpm.groups, _xlfn.TEXTSPLIT(J117,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7" s="253" t="str">
        <v>RISK07</v>
      </c>
      <c r="Q117" s="253" t="str">
        <v>Excessive or unjustified data collection raises trust and compliance concerns</v>
      </c>
      <c r="R117" s="253" t="str">
        <v>Involves the excessive or unjustified collection of personal user data beyond what is necessary for the intended purpose. This practice increases the risk of privacy violations, user mistrust, and non-compliance with data protection laws, potentially resulting in regulatory sanctions or reputational harm.</v>
      </c>
      <c r="S117" s="253" t="str">
        <v>C09</v>
      </c>
      <c r="T117" s="253"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U117" s="253"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row>
    <row r="118" spans="1:45" ht="25.5" customHeight="1">
      <c r="A118" s="289" t="s">
        <v>1569</v>
      </c>
      <c r="B118" s="290" t="s">
        <v>357</v>
      </c>
      <c r="C118" s="288" t="s">
        <v>1068</v>
      </c>
      <c r="D118" s="290" t="s">
        <v>1570</v>
      </c>
      <c r="E118" s="290" t="s">
        <v>1007</v>
      </c>
      <c r="F118" s="288" t="s">
        <v>853</v>
      </c>
      <c r="G118" s="288" t="s">
        <v>1473</v>
      </c>
      <c r="H118" s="290" t="s">
        <v>1571</v>
      </c>
      <c r="I118" s="290" t="s">
        <v>1572</v>
      </c>
      <c r="J118" s="290" t="str" cm="1">
        <f t="array" ref="J118">_xlfn.TEXTJOIN(" | ",,
  IF(I118="",
     _xlfn.TEXTSPLIT(H118,";"),
     _xlfn.TEXTSPLIT(H118,";") &amp; ":" &amp; _xlfn.TEXTSPLIT(I118,";")
  )
)</f>
        <v>RISK02:C02,C03 | RISK03:C03,C59</v>
      </c>
      <c r="K118" s="290" t="s">
        <v>1573</v>
      </c>
      <c r="L118" s="253" t="b" cm="1">
        <f t="array" ref="L118">_xlfn.LET(
  _xlpm.hay, TRIM(Triggers!$N$1:$BF$1),
  _xlpm.keysRaw, IFERROR(TRIM(_xlfn.TEXTSPLIT(B118,",")),""),
  _xlpm.tagsRaw, IFERROR(TRIM(_xlfn.TEXTSPLIT(F118,",")),""),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8" s="266" t="str">
        <f>_xlfn.XLOOKUP(C118, FA!D:D, FA!E:E, "")</f>
        <v>FA:DATA;FA:PRIVACY</v>
      </c>
      <c r="N118" s="290" t="s">
        <v>1574</v>
      </c>
      <c r="O118" s="253" t="str" cm="1">
        <f t="array" ref="O118:AG118">_xlfn.LET(
  _xlpm.groups, _xlfn.TEXTSPLIT(J118,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8" s="253" t="str">
        <v>RISK02</v>
      </c>
      <c r="Q118" s="253" t="str">
        <v>Inferred sensitive personal characteristics</v>
      </c>
      <c r="R118" s="253" t="str">
        <v>Inferred sensitive personal characteristics refers to sensitive personal information (like racial origin, health, sexual orientation, or religious beliefs) that is deduced or predicted about an individual, rather than being directly provided by them. This inference often happens through analyzing other data, such as Browse history, online behavior, or even a name, and poses significant privacy and ethical concerns due to the potential for discrimination or misuse.</v>
      </c>
      <c r="S118" s="253" t="str">
        <v>C02</v>
      </c>
      <c r="T118"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18"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18" s="253" t="str">
        <v>C03</v>
      </c>
      <c r="W118"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X118"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Y118" s="253" t="str">
        <v>RISK03</v>
      </c>
      <c r="Z118" s="253" t="str">
        <v>Unintended identification via data linkage</v>
      </c>
      <c r="AA118" s="253"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AB118" s="253" t="str">
        <v>C03</v>
      </c>
      <c r="AC118"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D118"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AE118" s="253" t="str">
        <v>C59</v>
      </c>
      <c r="AF118"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118"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19" spans="1:45" ht="25.5" customHeight="1">
      <c r="A119" s="289" t="s">
        <v>1575</v>
      </c>
      <c r="B119" s="290" t="s">
        <v>357</v>
      </c>
      <c r="C119" s="288" t="s">
        <v>1019</v>
      </c>
      <c r="D119" s="290" t="s">
        <v>1576</v>
      </c>
      <c r="E119" s="290" t="s">
        <v>1007</v>
      </c>
      <c r="F119" s="288" t="s">
        <v>853</v>
      </c>
      <c r="G119" s="288" t="s">
        <v>178</v>
      </c>
      <c r="H119" s="290" t="s">
        <v>1525</v>
      </c>
      <c r="I119" s="290" t="s">
        <v>1543</v>
      </c>
      <c r="J119" s="290" t="str" cm="1">
        <f t="array" ref="J119">_xlfn.TEXTJOIN(" | ",,
  IF(I119="",
     _xlfn.TEXTSPLIT(H119,";"),
     _xlfn.TEXTSPLIT(H119,";") &amp; ":" &amp; _xlfn.TEXTSPLIT(I119,";")
  )
)</f>
        <v>RISK06:C08,C31</v>
      </c>
      <c r="K119" s="290" t="s">
        <v>1573</v>
      </c>
      <c r="L119" s="253" t="b" cm="1">
        <f t="array" ref="L119">_xlfn.LET(
  _xlpm.hay, TRIM(Triggers!$N$1:$BF$1),
  _xlpm.keysRaw, IFERROR(TRIM(_xlfn.TEXTSPLIT(B119,",")),""),
  _xlpm.tagsRaw, IFERROR(TRIM(_xlfn.TEXTSPLIT(F119,",")),""),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9" s="266" t="str">
        <f>_xlfn.XLOOKUP(C119, FA!D:D, FA!E:E, "")</f>
        <v>FA:RELIABILITY</v>
      </c>
      <c r="N119" s="290" t="s">
        <v>1577</v>
      </c>
      <c r="O119" s="253" t="str" cm="1">
        <f t="array" ref="O119:X119">_xlfn.LET(
  _xlpm.groups, _xlfn.TEXTSPLIT(J119,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9" s="253" t="str">
        <v>RISK06</v>
      </c>
      <c r="Q119" s="253" t="str">
        <v>Decisions made based on inaccurate or misleading data</v>
      </c>
      <c r="R119"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19" s="253" t="str">
        <v>C08</v>
      </c>
      <c r="T119"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19"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V119" s="253" t="str">
        <v>C31</v>
      </c>
      <c r="W119"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119"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row>
    <row r="120" spans="1:45" ht="25.5" customHeight="1">
      <c r="A120" s="289" t="s">
        <v>1578</v>
      </c>
      <c r="B120" s="290" t="s">
        <v>357</v>
      </c>
      <c r="C120" s="288" t="s">
        <v>1038</v>
      </c>
      <c r="D120" s="290" t="s">
        <v>1579</v>
      </c>
      <c r="E120" s="290" t="s">
        <v>1007</v>
      </c>
      <c r="F120" s="288" t="s">
        <v>853</v>
      </c>
      <c r="G120" s="288" t="s">
        <v>182</v>
      </c>
      <c r="H120" s="290" t="s">
        <v>1071</v>
      </c>
      <c r="I120" s="290" t="s">
        <v>1580</v>
      </c>
      <c r="J120" s="290" t="str" cm="1">
        <f t="array" ref="J120">_xlfn.TEXTJOIN(" | ",,
  IF(I120="",
     _xlfn.TEXTSPLIT(H120,";"),
     _xlfn.TEXTSPLIT(H120,";") &amp; ":" &amp; _xlfn.TEXTSPLIT(I120,";")
  )
)</f>
        <v>RISK14:C11,C42 | RISK49:C41,C11,C59</v>
      </c>
      <c r="K120" s="290" t="s">
        <v>1573</v>
      </c>
      <c r="L120" s="253" t="b" cm="1">
        <f t="array" ref="L120">_xlfn.LET(
  _xlpm.hay, TRIM(Triggers!$N$1:$BF$1),
  _xlpm.keysRaw, IFERROR(TRIM(_xlfn.TEXTSPLIT(B120,",")),""),
  _xlpm.tagsRaw, IFERROR(TRIM(_xlfn.TEXTSPLIT(F120,",")),""),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0" s="266" t="str">
        <f>_xlfn.XLOOKUP(C120, FA!D:D, FA!E:E, "")</f>
        <v>FA:ACCOUNTABITY;FA:TRANSPARENCY</v>
      </c>
      <c r="N120" s="290" t="s">
        <v>1581</v>
      </c>
      <c r="O120" s="253" t="str" cm="1">
        <f t="array" ref="O120:AJ120">_xlfn.LET(
  _xlpm.groups, _xlfn.TEXTSPLIT(J120,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0" s="253" t="str">
        <v>RISK14</v>
      </c>
      <c r="Q120" s="253" t="str">
        <v>Lack of transparency in data/model access impacting fairness and accountability</v>
      </c>
      <c r="R120" s="253" t="str">
        <v>Refers to insufficient visibility into who has access to data or models, and how decisions are made using them. This opacity undermines the ability to audit or explain outcomes, increasing the risk of bias, misuse, and loss of accountability in AI systems.</v>
      </c>
      <c r="S120" s="253" t="str">
        <v>C11</v>
      </c>
      <c r="T120"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20"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20" s="253" t="str">
        <v>C42</v>
      </c>
      <c r="W120" s="253" t="str">
        <v xml:space="preserve">Transparency Documentation
To ensure stakeholders understand how and why AI models are used, supporting accountability, informed decision-making, and regulatory compliance. Detailed documentation improves trust and helps with audits or reviews.
</v>
      </c>
      <c r="X120"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120" s="253" t="str">
        <v>RISK49</v>
      </c>
      <c r="Z120" s="253" t="str">
        <v>Auditing Challenges Due to Missing Decision Records and Documentation</v>
      </c>
      <c r="AA120"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B120" s="253" t="str">
        <v>C41</v>
      </c>
      <c r="AC120" s="253" t="str">
        <v xml:space="preserve">Model Inventory &amp; Audit Logs
To ensure accountability, traceability, and regulatory compliance by keeping detailed records of all AI models, their purposes, usage, and change history. This supports audits, risk reviews, and responsible management.
</v>
      </c>
      <c r="AD120" s="253" t="str">
        <v xml:space="preserve">Maintain an up-to-date inventory of all AI models, including descriptions, owners, use cases, and deployment details.
. Implement comprehensive audit logs for access, changes, and usage. 
. Regularly review logs for compliance and risk.
</v>
      </c>
      <c r="AE120" s="253" t="str">
        <v>C11</v>
      </c>
      <c r="AF120"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G120"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H120" s="253" t="str">
        <v>C59</v>
      </c>
      <c r="AI120"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J120"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21" spans="1:45" ht="25.5" customHeight="1">
      <c r="A121" s="289" t="s">
        <v>1582</v>
      </c>
      <c r="B121" s="290" t="s">
        <v>361</v>
      </c>
      <c r="C121" s="288" t="s">
        <v>1068</v>
      </c>
      <c r="D121" s="290" t="s">
        <v>1583</v>
      </c>
      <c r="E121" s="290" t="s">
        <v>1362</v>
      </c>
      <c r="F121" s="288" t="s">
        <v>1194</v>
      </c>
      <c r="G121" s="288" t="s">
        <v>1473</v>
      </c>
      <c r="H121" s="290" t="s">
        <v>1551</v>
      </c>
      <c r="I121" s="290" t="s">
        <v>1584</v>
      </c>
      <c r="J121" s="290" t="str" cm="1">
        <f t="array" ref="J121">_xlfn.TEXTJOIN(" | ",,
  IF(I121="",
     _xlfn.TEXTSPLIT(H121,";"),
     _xlfn.TEXTSPLIT(H121,";") &amp; ":" &amp; _xlfn.TEXTSPLIT(I121,";")
  )
)</f>
        <v>RISK03:C02,C03</v>
      </c>
      <c r="K121" s="290" t="s">
        <v>1585</v>
      </c>
      <c r="L121" s="253" t="b" cm="1">
        <f t="array" ref="L121">_xlfn.LET(
  _xlpm.hay, TRIM(Triggers!$N$1:$BF$1),
  _xlpm.keysRaw, IFERROR(TRIM(_xlfn.TEXTSPLIT(B121,",")),""),
  _xlpm.tagsRaw, IFERROR(TRIM(_xlfn.TEXTSPLIT(F121,",")),""),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1" s="266" t="str">
        <f>_xlfn.XLOOKUP(C121, FA!D:D, FA!E:E, "")</f>
        <v>FA:DATA;FA:PRIVACY</v>
      </c>
      <c r="N121" s="290" t="s">
        <v>1586</v>
      </c>
      <c r="O121" s="253" t="str" cm="1">
        <f t="array" ref="O121:X121">_xlfn.LET(
  _xlpm.groups, _xlfn.TEXTSPLIT(J121,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1" s="253" t="str">
        <v>RISK03</v>
      </c>
      <c r="Q121" s="253" t="str">
        <v>Unintended identification via data linkage</v>
      </c>
      <c r="R121" s="253"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S121" s="253" t="str">
        <v>C02</v>
      </c>
      <c r="T121"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21"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21" s="253" t="str">
        <v>C03</v>
      </c>
      <c r="W121"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X121"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122" spans="1:45" ht="25.5" customHeight="1">
      <c r="A122" s="289" t="s">
        <v>1587</v>
      </c>
      <c r="B122" s="290" t="s">
        <v>361</v>
      </c>
      <c r="C122" s="288" t="s">
        <v>1068</v>
      </c>
      <c r="D122" s="290" t="s">
        <v>1588</v>
      </c>
      <c r="E122" s="290" t="s">
        <v>1007</v>
      </c>
      <c r="F122" s="288" t="s">
        <v>853</v>
      </c>
      <c r="G122" s="288" t="s">
        <v>180</v>
      </c>
      <c r="H122" s="290" t="s">
        <v>1551</v>
      </c>
      <c r="I122" s="290" t="s">
        <v>1584</v>
      </c>
      <c r="J122" s="290" t="str" cm="1">
        <f t="array" ref="J122">_xlfn.TEXTJOIN(" | ",,
  IF(I122="",
     _xlfn.TEXTSPLIT(H122,";"),
     _xlfn.TEXTSPLIT(H122,";") &amp; ":" &amp; _xlfn.TEXTSPLIT(I122,";")
  )
)</f>
        <v>RISK03:C02,C03</v>
      </c>
      <c r="K122" s="290" t="s">
        <v>1585</v>
      </c>
      <c r="L122" s="253" t="b" cm="1">
        <f t="array" ref="L122">_xlfn.LET(
  _xlpm.hay, TRIM(Triggers!$N$1:$BF$1),
  _xlpm.keysRaw, IFERROR(TRIM(_xlfn.TEXTSPLIT(B122,",")),""),
  _xlpm.tagsRaw, IFERROR(TRIM(_xlfn.TEXTSPLIT(F122,",")),""),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2" s="266" t="str">
        <f>_xlfn.XLOOKUP(C122, FA!D:D, FA!E:E, "")</f>
        <v>FA:DATA;FA:PRIVACY</v>
      </c>
      <c r="N122" s="290" t="s">
        <v>1589</v>
      </c>
      <c r="O122" s="253" t="str" cm="1">
        <f t="array" ref="O122:X122">_xlfn.LET(
  _xlpm.groups, _xlfn.TEXTSPLIT(J122,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2" s="253" t="str">
        <v>RISK03</v>
      </c>
      <c r="Q122" s="253" t="str">
        <v>Unintended identification via data linkage</v>
      </c>
      <c r="R122" s="253"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S122" s="253" t="str">
        <v>C02</v>
      </c>
      <c r="T122"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22"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22" s="253" t="str">
        <v>C03</v>
      </c>
      <c r="W122"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X122"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123" spans="1:45" ht="25.5" customHeight="1">
      <c r="A123" s="289" t="s">
        <v>1590</v>
      </c>
      <c r="B123" s="290" t="s">
        <v>361</v>
      </c>
      <c r="C123" s="288" t="s">
        <v>1038</v>
      </c>
      <c r="D123" s="290" t="s">
        <v>1591</v>
      </c>
      <c r="E123" s="290" t="s">
        <v>1007</v>
      </c>
      <c r="F123" s="288" t="s">
        <v>853</v>
      </c>
      <c r="G123" s="288" t="s">
        <v>182</v>
      </c>
      <c r="H123" s="290" t="s">
        <v>1071</v>
      </c>
      <c r="I123" s="290" t="s">
        <v>1592</v>
      </c>
      <c r="J123" s="290" t="str" cm="1">
        <f t="array" ref="J123">_xlfn.TEXTJOIN(" | ",,
  IF(I123="",
     _xlfn.TEXTSPLIT(H123,";"),
     _xlfn.TEXTSPLIT(H123,";") &amp; ":" &amp; _xlfn.TEXTSPLIT(I123,";")
  )
)</f>
        <v>RISK14:C11,C22,C40,C41,C42 | RISK49:C41,C11,C59</v>
      </c>
      <c r="K123" s="290" t="s">
        <v>1585</v>
      </c>
      <c r="L123" s="253" t="b" cm="1">
        <f t="array" ref="L123">_xlfn.LET(
  _xlpm.hay, TRIM(Triggers!$N$1:$BF$1),
  _xlpm.keysRaw, IFERROR(TRIM(_xlfn.TEXTSPLIT(B123,",")),""),
  _xlpm.tagsRaw, IFERROR(TRIM(_xlfn.TEXTSPLIT(F123,",")),""),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3" s="266" t="str">
        <f>_xlfn.XLOOKUP(C123, FA!D:D, FA!E:E, "")</f>
        <v>FA:ACCOUNTABITY;FA:TRANSPARENCY</v>
      </c>
      <c r="N123" s="290" t="s">
        <v>1593</v>
      </c>
      <c r="O123" s="253" t="str" cm="1">
        <f t="array" ref="O123:AS123">_xlfn.LET(
  _xlpm.groups, _xlfn.TEXTSPLIT(J123,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3" s="253" t="str">
        <v>RISK14</v>
      </c>
      <c r="Q123" s="253" t="str">
        <v>Lack of transparency in data/model access impacting fairness and accountability</v>
      </c>
      <c r="R123" s="253" t="str">
        <v>Refers to insufficient visibility into who has access to data or models, and how decisions are made using them. This opacity undermines the ability to audit or explain outcomes, increasing the risk of bias, misuse, and loss of accountability in AI systems.</v>
      </c>
      <c r="S123" s="253" t="str">
        <v>C11</v>
      </c>
      <c r="T123"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23"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23" s="253" t="str">
        <v>C22</v>
      </c>
      <c r="W123" s="253" t="str">
        <v>User Policies and Education
To help end users understand how AI systems handle their data, what risks exist, and how they can protect themselves. Clear, accessible policies and education foster trust, reduce misuse, and improve informed consent.</v>
      </c>
      <c r="X123"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123" s="253" t="str">
        <v>C40</v>
      </c>
      <c r="Z123" s="253" t="str">
        <v xml:space="preserve">Disclose AI-generated content
To promote transparency, build user trust, and comply with regulations by making it clear when content has been created by AI rather than a human.
</v>
      </c>
      <c r="AA123" s="253" t="str">
        <v xml:space="preserve">Add visible labels or notices (e.g., “AI-generated”) to chatbot responses, emails, or documents.    
. Implement watermarks or metadata in generated files.       
. Regularly review disclosures for clarity and accuracy.
</v>
      </c>
      <c r="AB123" s="253" t="str">
        <v>C41</v>
      </c>
      <c r="AC123" s="253" t="str">
        <v xml:space="preserve">Model Inventory &amp; Audit Logs
To ensure accountability, traceability, and regulatory compliance by keeping detailed records of all AI models, their purposes, usage, and change history. This supports audits, risk reviews, and responsible management.
</v>
      </c>
      <c r="AD123" s="253" t="str">
        <v xml:space="preserve">Maintain an up-to-date inventory of all AI models, including descriptions, owners, use cases, and deployment details.
. Implement comprehensive audit logs for access, changes, and usage. 
. Regularly review logs for compliance and risk.
</v>
      </c>
      <c r="AE123" s="253" t="str">
        <v>C42</v>
      </c>
      <c r="AF123" s="253" t="str">
        <v xml:space="preserve">Transparency Documentation
To ensure stakeholders understand how and why AI models are used, supporting accountability, informed decision-making, and regulatory compliance. Detailed documentation improves trust and helps with audits or reviews.
</v>
      </c>
      <c r="AG123"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H123" s="253" t="str">
        <v>RISK49</v>
      </c>
      <c r="AI123" s="253" t="str">
        <v>Auditing Challenges Due to Missing Decision Records and Documentation</v>
      </c>
      <c r="AJ123"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K123" s="253" t="str">
        <v>C41</v>
      </c>
      <c r="AL123" s="253" t="str">
        <v xml:space="preserve">Model Inventory &amp; Audit Logs
To ensure accountability, traceability, and regulatory compliance by keeping detailed records of all AI models, their purposes, usage, and change history. This supports audits, risk reviews, and responsible management.
</v>
      </c>
      <c r="AM123" s="253" t="str">
        <v xml:space="preserve">Maintain an up-to-date inventory of all AI models, including descriptions, owners, use cases, and deployment details.
. Implement comprehensive audit logs for access, changes, and usage. 
. Regularly review logs for compliance and risk.
</v>
      </c>
      <c r="AN123" s="253" t="str">
        <v>C11</v>
      </c>
      <c r="AO123"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P123"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Q123" s="253" t="str">
        <v>C59</v>
      </c>
      <c r="AR123"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S123"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24" spans="1:45" ht="25.5" customHeight="1">
      <c r="A124" s="289" t="s">
        <v>1594</v>
      </c>
      <c r="B124" s="290" t="s">
        <v>361</v>
      </c>
      <c r="C124" s="288" t="s">
        <v>1026</v>
      </c>
      <c r="D124" s="290" t="s">
        <v>1595</v>
      </c>
      <c r="E124" s="290" t="s">
        <v>1007</v>
      </c>
      <c r="F124" s="288" t="s">
        <v>251</v>
      </c>
      <c r="G124" s="288" t="s">
        <v>178</v>
      </c>
      <c r="H124" s="290" t="s">
        <v>1029</v>
      </c>
      <c r="I124" s="290" t="s">
        <v>1596</v>
      </c>
      <c r="J124" s="290" t="str" cm="1">
        <f t="array" ref="J124">_xlfn.TEXTJOIN(" | ",,
  IF(I124="",
     _xlfn.TEXTSPLIT(H124,";"),
     _xlfn.TEXTSPLIT(H124,";") &amp; ":" &amp; _xlfn.TEXTSPLIT(I124,";")
  )
)</f>
        <v>RISK23:C30,C55</v>
      </c>
      <c r="K124" s="290" t="s">
        <v>1585</v>
      </c>
      <c r="L124" s="253" t="b" cm="1">
        <f t="array" ref="L124">_xlfn.LET(
  _xlpm.hay, TRIM(Triggers!$N$1:$BF$1),
  _xlpm.keysRaw, IFERROR(TRIM(_xlfn.TEXTSPLIT(B124,",")),""),
  _xlpm.tagsRaw, IFERROR(TRIM(_xlfn.TEXTSPLIT(F124,",")),""),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4" s="266" t="str">
        <f>_xlfn.XLOOKUP(C124, FA!D:D, FA!E:E, "")</f>
        <v>FA:FAIRNESS</v>
      </c>
      <c r="N124" s="290" t="s">
        <v>1597</v>
      </c>
      <c r="O124" s="253" t="str" cm="1">
        <f t="array" ref="O124:X124">_xlfn.LET(
  _xlpm.groups, _xlfn.TEXTSPLIT(J124,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4" s="253" t="str">
        <v>RISK23</v>
      </c>
      <c r="Q124" s="253" t="str">
        <v>Potential for unnoticed discrimination or unfair treatment in AI outputs</v>
      </c>
      <c r="R124"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124" s="253" t="str">
        <v>C30</v>
      </c>
      <c r="T124"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U124"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V124" s="253" t="str">
        <v>C55</v>
      </c>
      <c r="W124" s="253" t="str">
        <v>Bias &amp; Fairness Testing
To ensure that AI systems do not produce discriminatory or systematically unfair outcomes across different user groups, which could lead to harm, regulatory non-compliance, and erosion of public trust.</v>
      </c>
      <c r="X124"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125" spans="1:45" ht="24.75" customHeight="1">
      <c r="A125" s="289" t="s">
        <v>1598</v>
      </c>
      <c r="B125" s="290" t="s">
        <v>361</v>
      </c>
      <c r="C125" s="288" t="s">
        <v>1116</v>
      </c>
      <c r="D125" s="290" t="s">
        <v>1599</v>
      </c>
      <c r="E125" s="290" t="s">
        <v>1007</v>
      </c>
      <c r="F125" s="288" t="s">
        <v>267</v>
      </c>
      <c r="G125" s="288" t="s">
        <v>180</v>
      </c>
      <c r="H125" s="290" t="s">
        <v>1551</v>
      </c>
      <c r="I125" s="290" t="s">
        <v>1567</v>
      </c>
      <c r="J125" s="290" t="str" cm="1">
        <f t="array" ref="J125">_xlfn.TEXTJOIN(" | ",,
  IF(I125="",
     _xlfn.TEXTSPLIT(H125,";"),
     _xlfn.TEXTSPLIT(H125,";") &amp; ":" &amp; _xlfn.TEXTSPLIT(I125,";")
  )
)</f>
        <v>RISK03:C09</v>
      </c>
      <c r="K125" s="290" t="s">
        <v>1585</v>
      </c>
      <c r="L125" s="253" t="b" cm="1">
        <f t="array" ref="L125">_xlfn.LET(
  _xlpm.hay, TRIM(Triggers!$N$1:$BF$1),
  _xlpm.keysRaw, IFERROR(TRIM(_xlfn.TEXTSPLIT(B125,",")),""),
  _xlpm.tagsRaw, IFERROR(TRIM(_xlfn.TEXTSPLIT(F125,",")),""),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5" s="266" t="str">
        <f>_xlfn.XLOOKUP(C125, FA!D:D, FA!E:E, "")</f>
        <v>FA:CONTESTABILITY</v>
      </c>
      <c r="N125" s="290" t="s">
        <v>1600</v>
      </c>
      <c r="O125" s="253" t="str" cm="1">
        <f t="array" ref="O125:U125">_xlfn.LET(
  _xlpm.groups, _xlfn.TEXTSPLIT(J125,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5" s="253" t="str">
        <v>RISK03</v>
      </c>
      <c r="Q125" s="253" t="str">
        <v>Unintended identification via data linkage</v>
      </c>
      <c r="R125" s="253"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S125" s="253" t="str">
        <v>C09</v>
      </c>
      <c r="T125" s="253"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U125" s="253"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row>
    <row r="126" spans="1:45" ht="25.5" customHeight="1">
      <c r="A126" s="289" t="s">
        <v>1601</v>
      </c>
      <c r="B126" s="290" t="s">
        <v>369</v>
      </c>
      <c r="C126" s="288" t="s">
        <v>1026</v>
      </c>
      <c r="D126" s="290" t="s">
        <v>1602</v>
      </c>
      <c r="E126" s="290" t="s">
        <v>1007</v>
      </c>
      <c r="F126" s="288" t="s">
        <v>853</v>
      </c>
      <c r="G126" s="288" t="s">
        <v>178</v>
      </c>
      <c r="H126" s="290" t="s">
        <v>1029</v>
      </c>
      <c r="I126" s="290" t="s">
        <v>1596</v>
      </c>
      <c r="J126" s="290" t="str" cm="1">
        <f t="array" ref="J126">_xlfn.TEXTJOIN(" | ",,
  IF(I126="",
     _xlfn.TEXTSPLIT(H126,";"),
     _xlfn.TEXTSPLIT(H126,";") &amp; ":" &amp; _xlfn.TEXTSPLIT(I126,";")
  )
)</f>
        <v>RISK23:C30,C55</v>
      </c>
      <c r="K126" s="290" t="s">
        <v>1603</v>
      </c>
      <c r="L126" s="253" t="b" cm="1">
        <f t="array" ref="L126">_xlfn.LET(
  _xlpm.hay, TRIM(Triggers!$N$1:$BF$1),
  _xlpm.keysRaw, IFERROR(TRIM(_xlfn.TEXTSPLIT(B126,",")),""),
  _xlpm.tagsRaw, IFERROR(TRIM(_xlfn.TEXTSPLIT(F126,",")),""),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6" s="266" t="str">
        <f>_xlfn.XLOOKUP(C126, FA!D:D, FA!E:E, "")</f>
        <v>FA:FAIRNESS</v>
      </c>
      <c r="N126" s="290" t="s">
        <v>1604</v>
      </c>
      <c r="O126" s="253" t="str" cm="1">
        <f t="array" ref="O126:X126">_xlfn.LET(
  _xlpm.groups, _xlfn.TEXTSPLIT(J126,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6" s="253" t="str">
        <v>RISK23</v>
      </c>
      <c r="Q126" s="253" t="str">
        <v>Potential for unnoticed discrimination or unfair treatment in AI outputs</v>
      </c>
      <c r="R126"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126" s="253" t="str">
        <v>C30</v>
      </c>
      <c r="T126"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U126"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V126" s="253" t="str">
        <v>C55</v>
      </c>
      <c r="W126" s="253" t="str">
        <v>Bias &amp; Fairness Testing
To ensure that AI systems do not produce discriminatory or systematically unfair outcomes across different user groups, which could lead to harm, regulatory non-compliance, and erosion of public trust.</v>
      </c>
      <c r="X126"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127" spans="1:45" ht="25.5" customHeight="1">
      <c r="A127" s="289" t="s">
        <v>1605</v>
      </c>
      <c r="B127" s="290" t="s">
        <v>369</v>
      </c>
      <c r="C127" s="288" t="s">
        <v>1068</v>
      </c>
      <c r="D127" s="290" t="s">
        <v>1606</v>
      </c>
      <c r="E127" s="290" t="s">
        <v>1007</v>
      </c>
      <c r="F127" s="288" t="s">
        <v>853</v>
      </c>
      <c r="G127" s="288" t="s">
        <v>1607</v>
      </c>
      <c r="H127" s="290" t="s">
        <v>1205</v>
      </c>
      <c r="I127" s="290" t="s">
        <v>1608</v>
      </c>
      <c r="J127" s="290" t="str" cm="1">
        <f t="array" ref="J127">_xlfn.TEXTJOIN(" | ",,
  IF(I127="",
     _xlfn.TEXTSPLIT(H127,";"),
     _xlfn.TEXTSPLIT(H127,";") &amp; ":" &amp; _xlfn.TEXTSPLIT(I127,";")
  )
)</f>
        <v>RISK05:C53</v>
      </c>
      <c r="K127" s="290" t="s">
        <v>1603</v>
      </c>
      <c r="L127" s="253" t="b" cm="1">
        <f t="array" ref="L127">_xlfn.LET(
  _xlpm.hay, TRIM(Triggers!$N$1:$BF$1),
  _xlpm.keysRaw, IFERROR(TRIM(_xlfn.TEXTSPLIT(B127,",")),""),
  _xlpm.tagsRaw, IFERROR(TRIM(_xlfn.TEXTSPLIT(F127,",")),""),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7" s="266" t="str">
        <f>_xlfn.XLOOKUP(C127, FA!D:D, FA!E:E, "")</f>
        <v>FA:DATA;FA:PRIVACY</v>
      </c>
      <c r="N127" s="290" t="s">
        <v>1609</v>
      </c>
      <c r="O127" s="253" t="str" cm="1">
        <f t="array" ref="O127:U127">_xlfn.LET(
  _xlpm.groups, _xlfn.TEXTSPLIT(J127,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7" s="253" t="str">
        <v>RISK05</v>
      </c>
      <c r="Q127" s="253" t="str">
        <v>Unauthorized Use of Proprietary or Third-Party Data</v>
      </c>
      <c r="R127"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127" s="253" t="str">
        <v>C53</v>
      </c>
      <c r="T127"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U127"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row>
    <row r="128" spans="1:45" ht="25.5" customHeight="1">
      <c r="A128" s="289" t="s">
        <v>1610</v>
      </c>
      <c r="B128" s="290" t="s">
        <v>369</v>
      </c>
      <c r="C128" s="288" t="s">
        <v>1019</v>
      </c>
      <c r="D128" s="290" t="s">
        <v>1611</v>
      </c>
      <c r="E128" s="290" t="s">
        <v>1007</v>
      </c>
      <c r="F128" s="288" t="s">
        <v>1612</v>
      </c>
      <c r="G128" s="288" t="s">
        <v>178</v>
      </c>
      <c r="H128" s="290" t="s">
        <v>1525</v>
      </c>
      <c r="I128" s="290" t="s">
        <v>1538</v>
      </c>
      <c r="J128" s="290" t="str" cm="1">
        <f t="array" ref="J128">_xlfn.TEXTJOIN(" | ",,
  IF(I128="",
     _xlfn.TEXTSPLIT(H128,";"),
     _xlfn.TEXTSPLIT(H128,";") &amp; ":" &amp; _xlfn.TEXTSPLIT(I128,";")
  )
)</f>
        <v>RISK06:C08,C31,C39,C57</v>
      </c>
      <c r="K128" s="290" t="s">
        <v>1603</v>
      </c>
      <c r="L128" s="253" t="b" cm="1">
        <f t="array" ref="L128">_xlfn.LET(
  _xlpm.hay, TRIM(Triggers!$N$1:$BF$1),
  _xlpm.keysRaw, IFERROR(TRIM(_xlfn.TEXTSPLIT(B128,",")),""),
  _xlpm.tagsRaw, IFERROR(TRIM(_xlfn.TEXTSPLIT(F128,",")),""),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8" s="266" t="str">
        <f>_xlfn.XLOOKUP(C128, FA!D:D, FA!E:E, "")</f>
        <v>FA:RELIABILITY</v>
      </c>
      <c r="N128" s="290" t="s">
        <v>1613</v>
      </c>
      <c r="O128" s="253" t="str" cm="1">
        <f t="array" ref="O128:AD128">_xlfn.LET(
  _xlpm.groups, _xlfn.TEXTSPLIT(J128,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8" s="253" t="str">
        <v>RISK06</v>
      </c>
      <c r="Q128" s="253" t="str">
        <v>Decisions made based on inaccurate or misleading data</v>
      </c>
      <c r="R128"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28" s="253" t="str">
        <v>C08</v>
      </c>
      <c r="T128"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28"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V128" s="253" t="str">
        <v>C31</v>
      </c>
      <c r="W128"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128"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128" s="253" t="str">
        <v>C39</v>
      </c>
      <c r="Z128"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A128" s="253" t="str">
        <v xml:space="preserve">Define thresholds for normal behavior and set up real-time alerting for deviations.     
. Log all alerts and responses for ongoing review.      
. Periodically update detection rules based on new risks.
</v>
      </c>
      <c r="AB128" s="253" t="str">
        <v>C57</v>
      </c>
      <c r="AC128"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D128"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129" spans="1:39" ht="25.5" customHeight="1">
      <c r="A129" s="289" t="s">
        <v>1614</v>
      </c>
      <c r="B129" s="290" t="s">
        <v>369</v>
      </c>
      <c r="C129" s="288" t="s">
        <v>1038</v>
      </c>
      <c r="D129" s="290" t="s">
        <v>1615</v>
      </c>
      <c r="E129" s="290" t="s">
        <v>1007</v>
      </c>
      <c r="F129" s="288" t="s">
        <v>853</v>
      </c>
      <c r="G129" s="288" t="s">
        <v>182</v>
      </c>
      <c r="H129" s="290" t="s">
        <v>1616</v>
      </c>
      <c r="I129" s="290" t="s">
        <v>1531</v>
      </c>
      <c r="J129" s="290" t="str" cm="1">
        <f t="array" ref="J129">_xlfn.TEXTJOIN(" | ",,
  IF(I129="",
     _xlfn.TEXTSPLIT(H129,";"),
     _xlfn.TEXTSPLIT(H129,";") &amp; ":" &amp; _xlfn.TEXTSPLIT(I129,";")
  )
)</f>
        <v>RISK49:C15,C41,C59 | RISK38:C41,C11,C59</v>
      </c>
      <c r="K129" s="290" t="s">
        <v>1603</v>
      </c>
      <c r="L129" s="253" t="b" cm="1">
        <f t="array" ref="L129">_xlfn.LET(
  _xlpm.hay, TRIM(Triggers!$N$1:$BF$1),
  _xlpm.keysRaw, IFERROR(TRIM(_xlfn.TEXTSPLIT(B129,",")),""),
  _xlpm.tagsRaw, IFERROR(TRIM(_xlfn.TEXTSPLIT(F129,",")),""),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9" s="266" t="str">
        <f>_xlfn.XLOOKUP(C129, FA!D:D, FA!E:E, "")</f>
        <v>FA:ACCOUNTABITY;FA:TRANSPARENCY</v>
      </c>
      <c r="N129" s="290" t="s">
        <v>1617</v>
      </c>
      <c r="O129" s="253" t="str" cm="1">
        <f t="array" ref="O129:AM129">_xlfn.LET(
  _xlpm.groups, _xlfn.TEXTSPLIT(J129,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9" s="253" t="str">
        <v>RISK49</v>
      </c>
      <c r="Q129" s="253" t="str">
        <v>Auditing Challenges Due to Missing Decision Records and Documentation</v>
      </c>
      <c r="R129"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29" s="253" t="str">
        <v>C15</v>
      </c>
      <c r="T129"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129"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129" s="253" t="str">
        <v>C41</v>
      </c>
      <c r="W129" s="253" t="str">
        <v xml:space="preserve">Model Inventory &amp; Audit Logs
To ensure accountability, traceability, and regulatory compliance by keeping detailed records of all AI models, their purposes, usage, and change history. This supports audits, risk reviews, and responsible management.
</v>
      </c>
      <c r="X129" s="253" t="str">
        <v xml:space="preserve">Maintain an up-to-date inventory of all AI models, including descriptions, owners, use cases, and deployment details.
. Implement comprehensive audit logs for access, changes, and usage. 
. Regularly review logs for compliance and risk.
</v>
      </c>
      <c r="Y129" s="253" t="str">
        <v>C59</v>
      </c>
      <c r="Z129"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129"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129" s="253" t="str">
        <v>RISK38</v>
      </c>
      <c r="AC129" s="253" t="str">
        <v>Decisions made by AI cannot be traced or explained</v>
      </c>
      <c r="AD129"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AE129" s="253" t="str">
        <v>C41</v>
      </c>
      <c r="AF129" s="253" t="str">
        <v xml:space="preserve">Model Inventory &amp; Audit Logs
To ensure accountability, traceability, and regulatory compliance by keeping detailed records of all AI models, their purposes, usage, and change history. This supports audits, risk reviews, and responsible management.
</v>
      </c>
      <c r="AG129" s="253" t="str">
        <v xml:space="preserve">Maintain an up-to-date inventory of all AI models, including descriptions, owners, use cases, and deployment details.
. Implement comprehensive audit logs for access, changes, and usage. 
. Regularly review logs for compliance and risk.
</v>
      </c>
      <c r="AH129" s="253" t="str">
        <v>C11</v>
      </c>
      <c r="AI129"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J129"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K129" s="253" t="str">
        <v>C59</v>
      </c>
      <c r="AL129"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129"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30" spans="1:39" ht="25.5" customHeight="1">
      <c r="A130" s="289" t="s">
        <v>1618</v>
      </c>
      <c r="B130" s="290" t="s">
        <v>365</v>
      </c>
      <c r="C130" s="288" t="s">
        <v>1322</v>
      </c>
      <c r="D130" s="290" t="s">
        <v>1619</v>
      </c>
      <c r="E130" s="290" t="s">
        <v>1362</v>
      </c>
      <c r="F130" s="288" t="s">
        <v>1140</v>
      </c>
      <c r="G130" s="288" t="s">
        <v>1021</v>
      </c>
      <c r="H130" s="290" t="s">
        <v>1620</v>
      </c>
      <c r="I130" s="290" t="s">
        <v>1495</v>
      </c>
      <c r="J130" s="290" t="str" cm="1">
        <f t="array" ref="J130">_xlfn.TEXTJOIN(" | ",,
  IF(I130="",
     _xlfn.TEXTSPLIT(H130,";"),
     _xlfn.TEXTSPLIT(H130,";") &amp; ":" &amp; _xlfn.TEXTSPLIT(I130,";")
  )
)</f>
        <v>RISK15:C05</v>
      </c>
      <c r="K130" s="290" t="s">
        <v>1621</v>
      </c>
      <c r="L130" s="253" t="b" cm="1">
        <f t="array" ref="L130">_xlfn.LET(
  _xlpm.hay, TRIM(Triggers!$N$1:$BF$1),
  _xlpm.keysRaw, IFERROR(TRIM(_xlfn.TEXTSPLIT(B130,",")),""),
  _xlpm.tagsRaw, IFERROR(TRIM(_xlfn.TEXTSPLIT(F130,",")),""),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0" s="266" t="str">
        <f>_xlfn.XLOOKUP(C130, FA!D:D, FA!E:E, "")</f>
        <v>FA:SAFETY</v>
      </c>
      <c r="N130" s="290" t="s">
        <v>1622</v>
      </c>
      <c r="O130" s="253" t="str" cm="1">
        <f t="array" ref="O130:U130">_xlfn.LET(
  _xlpm.groups, _xlfn.TEXTSPLIT(J130,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0" s="253" t="str">
        <v>RISK15</v>
      </c>
      <c r="Q130" s="253" t="str">
        <v>AI system accesses irrelevant or unauthorized information, potentially leading to data leakage.</v>
      </c>
      <c r="R130" s="253" t="str">
        <v>The AI system may retrieve or expose information that is not relevant to the intended task or not authorized for the current user or context. This can occur due to overly broad access permissions, insufficient data filtering, or improper prompt construction. As a result, sensitive internal data or personally identifiable information (PII) may be unintentionally disclosed to users or external systems.</v>
      </c>
      <c r="S130" s="253" t="str">
        <v>C05</v>
      </c>
      <c r="T13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3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31" spans="1:39" ht="25.5" customHeight="1">
      <c r="A131" s="289" t="s">
        <v>1623</v>
      </c>
      <c r="B131" s="290" t="s">
        <v>365</v>
      </c>
      <c r="C131" s="288" t="s">
        <v>1049</v>
      </c>
      <c r="D131" s="290" t="s">
        <v>1624</v>
      </c>
      <c r="E131" s="290" t="s">
        <v>1007</v>
      </c>
      <c r="F131" s="288" t="s">
        <v>1146</v>
      </c>
      <c r="G131" s="288" t="s">
        <v>1051</v>
      </c>
      <c r="H131" s="290" t="s">
        <v>1092</v>
      </c>
      <c r="I131" s="290" t="s">
        <v>1495</v>
      </c>
      <c r="J131" s="290" t="str" cm="1">
        <f t="array" ref="J131">_xlfn.TEXTJOIN(" | ",,
  IF(I131="",
     _xlfn.TEXTSPLIT(H131,";"),
     _xlfn.TEXTSPLIT(H131,";") &amp; ":" &amp; _xlfn.TEXTSPLIT(I131,";")
  )
)</f>
        <v>RISK13:C05</v>
      </c>
      <c r="K131" s="290" t="s">
        <v>1621</v>
      </c>
      <c r="L131" s="253" t="b" cm="1">
        <f t="array" ref="L131">_xlfn.LET(
  _xlpm.hay, TRIM(Triggers!$N$1:$BF$1),
  _xlpm.keysRaw, IFERROR(TRIM(_xlfn.TEXTSPLIT(B131,",")),""),
  _xlpm.tagsRaw, IFERROR(TRIM(_xlfn.TEXTSPLIT(F131,",")),""),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1" s="266" t="str">
        <f>_xlfn.XLOOKUP(C131, FA!D:D, FA!E:E, "")</f>
        <v>FA:SECURITY</v>
      </c>
      <c r="N131" s="290" t="s">
        <v>1625</v>
      </c>
      <c r="O131" s="253" t="str" cm="1">
        <f t="array" ref="O131:U131">_xlfn.LET(
  _xlpm.groups, _xlfn.TEXTSPLIT(J131,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1" s="253" t="str">
        <v>RISK13</v>
      </c>
      <c r="Q131" s="253" t="str">
        <v>Exposure of user data to unauthorized parties</v>
      </c>
      <c r="R131"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31" s="253" t="str">
        <v>C05</v>
      </c>
      <c r="T131"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31"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32" spans="1:39" ht="25.5" customHeight="1">
      <c r="A132" s="289" t="s">
        <v>1626</v>
      </c>
      <c r="B132" s="290" t="s">
        <v>365</v>
      </c>
      <c r="C132" s="288" t="s">
        <v>1005</v>
      </c>
      <c r="D132" s="290" t="s">
        <v>1627</v>
      </c>
      <c r="E132" s="290" t="s">
        <v>1007</v>
      </c>
      <c r="F132" s="288" t="s">
        <v>242</v>
      </c>
      <c r="G132" s="288" t="s">
        <v>179</v>
      </c>
      <c r="H132" s="290" t="s">
        <v>1092</v>
      </c>
      <c r="I132" s="290" t="s">
        <v>1495</v>
      </c>
      <c r="J132" s="290" t="str" cm="1">
        <f t="array" ref="J132">_xlfn.TEXTJOIN(" | ",,
  IF(I132="",
     _xlfn.TEXTSPLIT(H132,";"),
     _xlfn.TEXTSPLIT(H132,";") &amp; ":" &amp; _xlfn.TEXTSPLIT(I132,";")
  )
)</f>
        <v>RISK13:C05</v>
      </c>
      <c r="K132" s="290" t="s">
        <v>1621</v>
      </c>
      <c r="L132" s="253" t="b" cm="1">
        <f t="array" ref="L132">_xlfn.LET(
  _xlpm.hay, TRIM(Triggers!$N$1:$BF$1),
  _xlpm.keysRaw, IFERROR(TRIM(_xlfn.TEXTSPLIT(B132,",")),""),
  _xlpm.tagsRaw, IFERROR(TRIM(_xlfn.TEXTSPLIT(F132,",")),""),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2" s="266" t="str">
        <f>_xlfn.XLOOKUP(C132, FA!D:D, FA!E:E, "")</f>
        <v>FA:HSE</v>
      </c>
      <c r="N132" s="290" t="s">
        <v>1628</v>
      </c>
      <c r="O132" s="253" t="str" cm="1">
        <f t="array" ref="O132:U132">_xlfn.LET(
  _xlpm.groups, _xlfn.TEXTSPLIT(J132,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2" s="253" t="str">
        <v>RISK13</v>
      </c>
      <c r="Q132" s="253" t="str">
        <v>Exposure of user data to unauthorized parties</v>
      </c>
      <c r="R132"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32" s="253" t="str">
        <v>C05</v>
      </c>
      <c r="T132"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32"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33" spans="1:39" ht="25.5" customHeight="1">
      <c r="A133" s="289" t="s">
        <v>1629</v>
      </c>
      <c r="B133" s="290" t="s">
        <v>373</v>
      </c>
      <c r="C133" s="288" t="s">
        <v>1068</v>
      </c>
      <c r="D133" s="290" t="s">
        <v>1630</v>
      </c>
      <c r="E133" s="290" t="s">
        <v>1362</v>
      </c>
      <c r="F133" s="288" t="s">
        <v>1363</v>
      </c>
      <c r="G133" s="288" t="s">
        <v>1631</v>
      </c>
      <c r="H133" s="290" t="s">
        <v>1092</v>
      </c>
      <c r="I133" s="290" t="s">
        <v>1469</v>
      </c>
      <c r="J133" s="290" t="str" cm="1">
        <f t="array" ref="J133">_xlfn.TEXTJOIN(" | ",,
  IF(I133="",
     _xlfn.TEXTSPLIT(H133,";"),
     _xlfn.TEXTSPLIT(H133,";") &amp; ":" &amp; _xlfn.TEXTSPLIT(I133,";")
  )
)</f>
        <v>RISK13:C05,C69</v>
      </c>
      <c r="K133" s="290" t="s">
        <v>371</v>
      </c>
      <c r="L133" s="253" t="b" cm="1">
        <f t="array" ref="L133">_xlfn.LET(
  _xlpm.hay, TRIM(Triggers!$N$1:$BF$1),
  _xlpm.keysRaw, IFERROR(TRIM(_xlfn.TEXTSPLIT(B133,",")),""),
  _xlpm.tagsRaw, IFERROR(TRIM(_xlfn.TEXTSPLIT(F133,",")),""),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3" s="266" t="str">
        <f>_xlfn.XLOOKUP(C133, FA!D:D, FA!E:E, "")</f>
        <v>FA:DATA;FA:PRIVACY</v>
      </c>
      <c r="N133" s="290" t="s">
        <v>1632</v>
      </c>
      <c r="O133" s="253" t="str" cm="1">
        <f t="array" ref="O133:X133">_xlfn.LET(
  _xlpm.groups, _xlfn.TEXTSPLIT(J133,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3" s="253" t="str">
        <v>RISK13</v>
      </c>
      <c r="Q133" s="253" t="str">
        <v>Exposure of user data to unauthorized parties</v>
      </c>
      <c r="R133"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33" s="253" t="str">
        <v>C05</v>
      </c>
      <c r="T133"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33"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33" s="253" t="str">
        <v>C69</v>
      </c>
      <c r="W133"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X133"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34" spans="1:39" ht="25.5" customHeight="1">
      <c r="A134" s="289" t="s">
        <v>1633</v>
      </c>
      <c r="B134" s="290" t="s">
        <v>373</v>
      </c>
      <c r="C134" s="288" t="s">
        <v>1080</v>
      </c>
      <c r="D134" s="290" t="s">
        <v>1634</v>
      </c>
      <c r="E134" s="290" t="s">
        <v>1007</v>
      </c>
      <c r="F134" s="288" t="s">
        <v>1146</v>
      </c>
      <c r="G134" s="288" t="s">
        <v>1082</v>
      </c>
      <c r="H134" s="290" t="s">
        <v>1071</v>
      </c>
      <c r="I134" s="290" t="s">
        <v>1635</v>
      </c>
      <c r="J134" s="290" t="str" cm="1">
        <f t="array" ref="J134">_xlfn.TEXTJOIN(" | ",,
  IF(I134="",
     _xlfn.TEXTSPLIT(H134,";"),
     _xlfn.TEXTSPLIT(H134,";") &amp; ":" &amp; _xlfn.TEXTSPLIT(I134,";")
  )
)</f>
        <v>RISK14:C69 | RISK49:C69</v>
      </c>
      <c r="K134" s="290" t="s">
        <v>371</v>
      </c>
      <c r="L134" s="253" t="b" cm="1">
        <f t="array" ref="L134">_xlfn.LET(
  _xlpm.hay, TRIM(Triggers!$N$1:$BF$1),
  _xlpm.keysRaw, IFERROR(TRIM(_xlfn.TEXTSPLIT(B134,",")),""),
  _xlpm.tagsRaw, IFERROR(TRIM(_xlfn.TEXTSPLIT(F134,",")),""),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4" s="266" t="str">
        <f>_xlfn.XLOOKUP(C134, FA!D:D, FA!E:E, "")</f>
        <v>FA:LEGAL</v>
      </c>
      <c r="N134" s="290" t="s">
        <v>1636</v>
      </c>
      <c r="O134" s="253" t="str" cm="1">
        <f t="array" ref="O134:AA134">_xlfn.LET(
  _xlpm.groups, _xlfn.TEXTSPLIT(J134,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4" s="253" t="str">
        <v>RISK14</v>
      </c>
      <c r="Q134" s="253" t="str">
        <v>Lack of transparency in data/model access impacting fairness and accountability</v>
      </c>
      <c r="R134" s="253" t="str">
        <v>Refers to insufficient visibility into who has access to data or models, and how decisions are made using them. This opacity undermines the ability to audit or explain outcomes, increasing the risk of bias, misuse, and loss of accountability in AI systems.</v>
      </c>
      <c r="S134" s="253" t="str">
        <v>C69</v>
      </c>
      <c r="T134"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34"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V134" s="253" t="str">
        <v>RISK49</v>
      </c>
      <c r="W134" s="253" t="str">
        <v>Auditing Challenges Due to Missing Decision Records and Documentation</v>
      </c>
      <c r="X134"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Y134" s="253" t="str">
        <v>C69</v>
      </c>
      <c r="Z134"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AA134"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35" spans="1:39" ht="25.5" customHeight="1">
      <c r="A135" s="289" t="s">
        <v>1637</v>
      </c>
      <c r="B135" s="290" t="s">
        <v>373</v>
      </c>
      <c r="C135" s="288" t="s">
        <v>1080</v>
      </c>
      <c r="D135" s="290" t="s">
        <v>1638</v>
      </c>
      <c r="E135" s="290" t="s">
        <v>1007</v>
      </c>
      <c r="F135" s="288" t="s">
        <v>1140</v>
      </c>
      <c r="G135" s="288" t="s">
        <v>1141</v>
      </c>
      <c r="H135" s="290" t="s">
        <v>1108</v>
      </c>
      <c r="I135" s="290" t="s">
        <v>1215</v>
      </c>
      <c r="J135" s="290" t="str" cm="1">
        <f t="array" ref="J135">_xlfn.TEXTJOIN(" | ",,
  IF(I135="",
     _xlfn.TEXTSPLIT(H135,";"),
     _xlfn.TEXTSPLIT(H135,";") &amp; ":" &amp; _xlfn.TEXTSPLIT(I135,";")
  )
)</f>
        <v>RISK31:C71</v>
      </c>
      <c r="K135" s="290" t="s">
        <v>371</v>
      </c>
      <c r="L135" s="253" t="b" cm="1">
        <f t="array" ref="L135">_xlfn.LET(
  _xlpm.hay, TRIM(Triggers!$N$1:$BF$1),
  _xlpm.keysRaw, IFERROR(TRIM(_xlfn.TEXTSPLIT(B135,",")),""),
  _xlpm.tagsRaw, IFERROR(TRIM(_xlfn.TEXTSPLIT(F135,",")),""),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5" s="266" t="str">
        <f>_xlfn.XLOOKUP(C135, FA!D:D, FA!E:E, "")</f>
        <v>FA:LEGAL</v>
      </c>
      <c r="N135" s="290" t="s">
        <v>1639</v>
      </c>
      <c r="O135" s="253" t="str" cm="1">
        <f t="array" ref="O135:U135">_xlfn.LET(
  _xlpm.groups, _xlfn.TEXTSPLIT(J135,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5" s="253" t="str">
        <v>RISK31</v>
      </c>
      <c r="Q135" s="253" t="str">
        <v>AI system behavior may contradict intended or expected use over time</v>
      </c>
      <c r="R135"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135" s="253" t="str">
        <v>C71</v>
      </c>
      <c r="T135"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135"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136" spans="1:39" ht="25.5" customHeight="1">
      <c r="A136" s="289" t="s">
        <v>1640</v>
      </c>
      <c r="B136" s="290" t="s">
        <v>373</v>
      </c>
      <c r="C136" s="288" t="s">
        <v>1080</v>
      </c>
      <c r="D136" s="290" t="s">
        <v>1641</v>
      </c>
      <c r="E136" s="290" t="s">
        <v>1007</v>
      </c>
      <c r="F136" s="288" t="s">
        <v>1363</v>
      </c>
      <c r="G136" s="288" t="s">
        <v>1166</v>
      </c>
      <c r="H136" s="290" t="s">
        <v>1119</v>
      </c>
      <c r="I136" s="290" t="s">
        <v>1642</v>
      </c>
      <c r="J136" s="290" t="str" cm="1">
        <f t="array" ref="J136">_xlfn.TEXTJOIN(" | ",,
  IF(I136="",
     _xlfn.TEXTSPLIT(H136,";"),
     _xlfn.TEXTSPLIT(H136,";") &amp; ":" &amp; _xlfn.TEXTSPLIT(I136,";")
  )
)</f>
        <v>RISK28:C66</v>
      </c>
      <c r="K136" s="290" t="s">
        <v>371</v>
      </c>
      <c r="L136" s="253" t="b" cm="1">
        <f t="array" ref="L136">_xlfn.LET(
  _xlpm.hay, TRIM(Triggers!$N$1:$BF$1),
  _xlpm.keysRaw, IFERROR(TRIM(_xlfn.TEXTSPLIT(B136,",")),""),
  _xlpm.tagsRaw, IFERROR(TRIM(_xlfn.TEXTSPLIT(F136,",")),""),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6" s="266" t="str">
        <f>_xlfn.XLOOKUP(C136, FA!D:D, FA!E:E, "")</f>
        <v>FA:LEGAL</v>
      </c>
      <c r="N136" s="290" t="s">
        <v>1643</v>
      </c>
      <c r="O136" s="253" t="str" cm="1">
        <f t="array" ref="O136:U136">_xlfn.LET(
  _xlpm.groups, _xlfn.TEXTSPLIT(J136,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6" s="253" t="str">
        <v>RISK28</v>
      </c>
      <c r="Q136" s="253" t="str">
        <v>AI service becomes unavailable, impacting users and operations</v>
      </c>
      <c r="R136"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136" s="253" t="str">
        <v>C66</v>
      </c>
      <c r="T136" s="253" t="str">
        <v>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v>
      </c>
      <c r="U136" s="253" t="str">
        <v>.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v>
      </c>
    </row>
    <row r="137" spans="1:39" ht="25.5" customHeight="1">
      <c r="A137" s="289" t="s">
        <v>1644</v>
      </c>
      <c r="B137" s="290" t="s">
        <v>373</v>
      </c>
      <c r="C137" s="288" t="s">
        <v>1068</v>
      </c>
      <c r="D137" s="290" t="s">
        <v>1645</v>
      </c>
      <c r="E137" s="290" t="s">
        <v>1007</v>
      </c>
      <c r="F137" s="288" t="s">
        <v>1140</v>
      </c>
      <c r="G137" s="288" t="s">
        <v>1631</v>
      </c>
      <c r="H137" s="290" t="s">
        <v>1646</v>
      </c>
      <c r="I137" s="290" t="s">
        <v>1647</v>
      </c>
      <c r="J137" s="290" t="str" cm="1">
        <f t="array" ref="J137">_xlfn.TEXTJOIN(" | ",,
  IF(I137="",
     _xlfn.TEXTSPLIT(H137,";"),
     _xlfn.TEXTSPLIT(H137,";") &amp; ":" &amp; _xlfn.TEXTSPLIT(I137,";")
  )
)</f>
        <v>RISK12:C54 | RISK43:C49</v>
      </c>
      <c r="K137" s="290" t="s">
        <v>371</v>
      </c>
      <c r="L137" s="253" t="b" cm="1">
        <f t="array" ref="L137">_xlfn.LET(
  _xlpm.hay, TRIM(Triggers!$N$1:$BF$1),
  _xlpm.keysRaw, IFERROR(TRIM(_xlfn.TEXTSPLIT(B137,",")),""),
  _xlpm.tagsRaw, IFERROR(TRIM(_xlfn.TEXTSPLIT(F137,",")),""),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7" s="266" t="str">
        <f>_xlfn.XLOOKUP(C137, FA!D:D, FA!E:E, "")</f>
        <v>FA:DATA;FA:PRIVACY</v>
      </c>
      <c r="N137" s="290" t="s">
        <v>1648</v>
      </c>
      <c r="O137" s="253" t="str" cm="1">
        <f t="array" ref="O137:AA137">_xlfn.LET(
  _xlpm.groups, _xlfn.TEXTSPLIT(J137,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7" s="253" t="str">
        <v>RISK12</v>
      </c>
      <c r="Q137" s="253" t="str">
        <v xml:space="preserve">Transfer of personal data to foreign jurisdictions </v>
      </c>
      <c r="R137" s="253" t="str">
        <v>Refers to the movement of user data across borders to countries with different or weaker privacy protections. Such transfers can lead to loss of control over data, potential surveillance risks, and non-compliance with international data transfer regulations.</v>
      </c>
      <c r="S137" s="253" t="str">
        <v>C54</v>
      </c>
      <c r="T137"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37"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V137" s="253" t="str">
        <v>RISK43</v>
      </c>
      <c r="W137" s="253" t="str">
        <v>Regulatory Non-Compliance Due to Inadequate Fairness, Privacy, and Security Controls</v>
      </c>
      <c r="X137"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Y137" s="253" t="str">
        <v>C49</v>
      </c>
      <c r="Z137" s="253" t="str">
        <v xml:space="preserve">Regulatory Alignment
To ensure AI systems comply with global and industry-specific laws, making them ready for audits and regulatory checks, reducing legal and operational risk.
</v>
      </c>
      <c r="AA137"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138" spans="1:39" ht="25.5" customHeight="1">
      <c r="A138" s="289" t="s">
        <v>1649</v>
      </c>
      <c r="B138" s="290" t="s">
        <v>373</v>
      </c>
      <c r="C138" s="288" t="s">
        <v>1116</v>
      </c>
      <c r="D138" s="290" t="s">
        <v>1650</v>
      </c>
      <c r="E138" s="290" t="s">
        <v>1007</v>
      </c>
      <c r="F138" s="288" t="s">
        <v>267</v>
      </c>
      <c r="G138" s="288" t="s">
        <v>179</v>
      </c>
      <c r="H138" s="290" t="s">
        <v>1386</v>
      </c>
      <c r="I138" s="290" t="s">
        <v>1136</v>
      </c>
      <c r="J138" s="290" t="str" cm="1">
        <f t="array" ref="J138">_xlfn.TEXTJOIN(" | ",,
  IF(I138="",
     _xlfn.TEXTSPLIT(H138,";"),
     _xlfn.TEXTSPLIT(H138,";") &amp; ":" &amp; _xlfn.TEXTSPLIT(I138,";")
  )
)</f>
        <v>RISK10:C69</v>
      </c>
      <c r="K138" s="290" t="s">
        <v>371</v>
      </c>
      <c r="L138" s="253" t="b" cm="1">
        <f t="array" ref="L138">_xlfn.LET(
  _xlpm.hay, TRIM(Triggers!$N$1:$BF$1),
  _xlpm.keysRaw, IFERROR(TRIM(_xlfn.TEXTSPLIT(B138,",")),""),
  _xlpm.tagsRaw, IFERROR(TRIM(_xlfn.TEXTSPLIT(F138,",")),""),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8" s="266" t="str">
        <f>_xlfn.XLOOKUP(C138, FA!D:D, FA!E:E, "")</f>
        <v>FA:CONTESTABILITY</v>
      </c>
      <c r="N138" s="290" t="s">
        <v>1651</v>
      </c>
      <c r="O138" s="253" t="str" cm="1">
        <f t="array" ref="O138:U138">_xlfn.LET(
  _xlpm.groups, _xlfn.TEXTSPLIT(J138,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8" s="253" t="str">
        <v>RISK10</v>
      </c>
      <c r="Q138" s="253" t="str">
        <v>Excessive data retention beyond purpose</v>
      </c>
      <c r="R138" s="253" t="str">
        <v>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v>
      </c>
      <c r="S138" s="253" t="str">
        <v>C69</v>
      </c>
      <c r="T138"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38"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39" spans="1:39" ht="25.5" customHeight="1">
      <c r="A139" s="289" t="s">
        <v>1652</v>
      </c>
      <c r="B139" s="290" t="s">
        <v>373</v>
      </c>
      <c r="C139" s="288" t="s">
        <v>1068</v>
      </c>
      <c r="D139" s="290" t="s">
        <v>1653</v>
      </c>
      <c r="E139" s="290" t="s">
        <v>1007</v>
      </c>
      <c r="F139" s="288" t="s">
        <v>242</v>
      </c>
      <c r="G139" s="288" t="s">
        <v>183</v>
      </c>
      <c r="H139" s="290" t="s">
        <v>1092</v>
      </c>
      <c r="I139" s="290" t="s">
        <v>1136</v>
      </c>
      <c r="J139" s="290" t="str" cm="1">
        <f t="array" ref="J139">_xlfn.TEXTJOIN(" | ",,
  IF(I139="",
     _xlfn.TEXTSPLIT(H139,";"),
     _xlfn.TEXTSPLIT(H139,";") &amp; ":" &amp; _xlfn.TEXTSPLIT(I139,";")
  )
)</f>
        <v>RISK13:C69</v>
      </c>
      <c r="K139" s="290" t="s">
        <v>371</v>
      </c>
      <c r="L139" s="253" t="b" cm="1">
        <f t="array" ref="L139">_xlfn.LET(
  _xlpm.hay, TRIM(Triggers!$N$1:$BF$1),
  _xlpm.keysRaw, IFERROR(TRIM(_xlfn.TEXTSPLIT(B139,",")),""),
  _xlpm.tagsRaw, IFERROR(TRIM(_xlfn.TEXTSPLIT(F139,",")),""),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9" s="266" t="str">
        <f>_xlfn.XLOOKUP(C139, FA!D:D, FA!E:E, "")</f>
        <v>FA:DATA;FA:PRIVACY</v>
      </c>
      <c r="N139" s="290" t="s">
        <v>1654</v>
      </c>
      <c r="O139" s="253" t="str" cm="1">
        <f t="array" ref="O139:U139">_xlfn.LET(
  _xlpm.groups, _xlfn.TEXTSPLIT(J139,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9" s="253" t="str">
        <v>RISK13</v>
      </c>
      <c r="Q139" s="253" t="str">
        <v>Exposure of user data to unauthorized parties</v>
      </c>
      <c r="R139"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39" s="253" t="str">
        <v>C69</v>
      </c>
      <c r="T139"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39"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40" spans="1:39" ht="25.5" customHeight="1">
      <c r="A140" s="289" t="s">
        <v>1655</v>
      </c>
      <c r="B140" s="290" t="s">
        <v>377</v>
      </c>
      <c r="C140" s="288" t="s">
        <v>1049</v>
      </c>
      <c r="D140" s="290" t="s">
        <v>1656</v>
      </c>
      <c r="E140" s="290" t="s">
        <v>1007</v>
      </c>
      <c r="F140" s="288" t="s">
        <v>255</v>
      </c>
      <c r="G140" s="288" t="s">
        <v>1051</v>
      </c>
      <c r="H140" s="290" t="s">
        <v>1657</v>
      </c>
      <c r="I140" s="290" t="s">
        <v>1658</v>
      </c>
      <c r="J140" s="290" t="str" cm="1">
        <f t="array" ref="J140">_xlfn.TEXTJOIN(" | ",,
  IF(I140="",
     _xlfn.TEXTSPLIT(H140,";"),
     _xlfn.TEXTSPLIT(H140,";") &amp; ":" &amp; _xlfn.TEXTSPLIT(I140,";")
  )
)</f>
        <v>RISK13:C05 | RISK29:C12</v>
      </c>
      <c r="K140" s="290" t="s">
        <v>375</v>
      </c>
      <c r="L140" s="253" t="b" cm="1">
        <f t="array" ref="L140">_xlfn.LET(
  _xlpm.hay, TRIM(Triggers!$N$1:$BF$1),
  _xlpm.keysRaw, IFERROR(TRIM(_xlfn.TEXTSPLIT(B140,",")),""),
  _xlpm.tagsRaw, IFERROR(TRIM(_xlfn.TEXTSPLIT(F140,",")),""),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0" s="266" t="str">
        <f>_xlfn.XLOOKUP(C140, FA!D:D, FA!E:E, "")</f>
        <v>FA:SECURITY</v>
      </c>
      <c r="N140" s="290" t="s">
        <v>1659</v>
      </c>
      <c r="O140" s="253" t="str" cm="1">
        <f t="array" ref="O140:AA140">_xlfn.LET(
  _xlpm.groups, _xlfn.TEXTSPLIT(J140,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0" s="253" t="str">
        <v>RISK13</v>
      </c>
      <c r="Q140" s="253" t="str">
        <v>Exposure of user data to unauthorized parties</v>
      </c>
      <c r="R140"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40" s="253" t="str">
        <v>C05</v>
      </c>
      <c r="T14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4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40" s="253" t="str">
        <v>RISK29</v>
      </c>
      <c r="W140" s="253" t="str">
        <v>AI system compromised through insecure third-party components</v>
      </c>
      <c r="X140"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Y140" s="253" t="str">
        <v>C12</v>
      </c>
      <c r="Z140"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A140"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row>
    <row r="141" spans="1:39" ht="25.5" customHeight="1">
      <c r="A141" s="289" t="s">
        <v>1660</v>
      </c>
      <c r="B141" s="290" t="s">
        <v>377</v>
      </c>
      <c r="C141" s="288" t="s">
        <v>1012</v>
      </c>
      <c r="D141" s="290" t="s">
        <v>1661</v>
      </c>
      <c r="E141" s="290" t="s">
        <v>1007</v>
      </c>
      <c r="F141" s="288" t="s">
        <v>1146</v>
      </c>
      <c r="G141" s="288" t="s">
        <v>1021</v>
      </c>
      <c r="H141" s="290" t="s">
        <v>1152</v>
      </c>
      <c r="I141" s="290" t="s">
        <v>1662</v>
      </c>
      <c r="J141" s="290" t="str" cm="1">
        <f t="array" ref="J141">_xlfn.TEXTJOIN(" | ",,
  IF(I141="",
     _xlfn.TEXTSPLIT(H141,";"),
     _xlfn.TEXTSPLIT(H141,";") &amp; ":" &amp; _xlfn.TEXTSPLIT(I141,";")
  )
)</f>
        <v>RISK29:C25</v>
      </c>
      <c r="K141" s="290" t="s">
        <v>375</v>
      </c>
      <c r="L141" s="253" t="b" cm="1">
        <f t="array" ref="L141">_xlfn.LET(
  _xlpm.hay, TRIM(Triggers!$N$1:$BF$1),
  _xlpm.keysRaw, IFERROR(TRIM(_xlfn.TEXTSPLIT(B141,",")),""),
  _xlpm.tagsRaw, IFERROR(TRIM(_xlfn.TEXTSPLIT(F141,",")),""),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1" s="266" t="str">
        <f>_xlfn.XLOOKUP(C141, FA!D:D, FA!E:E, "")</f>
        <v>FA:HOVERSIGHT</v>
      </c>
      <c r="N141" s="290" t="s">
        <v>1663</v>
      </c>
      <c r="O141" s="253" t="str" cm="1">
        <f t="array" ref="O141:U141">_xlfn.LET(
  _xlpm.groups, _xlfn.TEXTSPLIT(J141,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1" s="253" t="str">
        <v>RISK29</v>
      </c>
      <c r="Q141" s="253" t="str">
        <v>AI system compromised through insecure third-party components</v>
      </c>
      <c r="R141"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141" s="253" t="str">
        <v>C25</v>
      </c>
      <c r="T141" s="253" t="str">
        <v>Risk Governance
To maintain a clear understanding of the residual risks that AI systems pose, allowing for informed decisions and ongoing improvement. A well-maintained AI risk register enables prioritization, accountability, and regulatory compliance.</v>
      </c>
      <c r="U141"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142" spans="1:39" ht="25.5" customHeight="1">
      <c r="A142" s="289" t="s">
        <v>1664</v>
      </c>
      <c r="B142" s="290" t="s">
        <v>377</v>
      </c>
      <c r="C142" s="288" t="s">
        <v>1038</v>
      </c>
      <c r="D142" s="290" t="s">
        <v>1665</v>
      </c>
      <c r="E142" s="290" t="s">
        <v>1007</v>
      </c>
      <c r="F142" s="288" t="s">
        <v>1363</v>
      </c>
      <c r="G142" s="288" t="s">
        <v>182</v>
      </c>
      <c r="H142" s="290" t="s">
        <v>1666</v>
      </c>
      <c r="I142" s="290" t="s">
        <v>1667</v>
      </c>
      <c r="J142" s="290" t="str" cm="1">
        <f t="array" ref="J142">_xlfn.TEXTJOIN(" | ",,
  IF(I142="",
     _xlfn.TEXTSPLIT(H142,";"),
     _xlfn.TEXTSPLIT(H142,";") &amp; ":" &amp; _xlfn.TEXTSPLIT(I142,";")
  )
)</f>
        <v>RISK14:C11,C41,C42 | RISK43:C54</v>
      </c>
      <c r="K142" s="290" t="s">
        <v>375</v>
      </c>
      <c r="L142" s="253" t="b" cm="1">
        <f t="array" ref="L142">_xlfn.LET(
  _xlpm.hay, TRIM(Triggers!$N$1:$BF$1),
  _xlpm.keysRaw, IFERROR(TRIM(_xlfn.TEXTSPLIT(B142,",")),""),
  _xlpm.tagsRaw, IFERROR(TRIM(_xlfn.TEXTSPLIT(F142,",")),""),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2" s="266" t="str">
        <f>_xlfn.XLOOKUP(C142, FA!D:D, FA!E:E, "")</f>
        <v>FA:ACCOUNTABITY;FA:TRANSPARENCY</v>
      </c>
      <c r="N142" s="290" t="s">
        <v>1668</v>
      </c>
      <c r="O142" s="253" t="str" cm="1">
        <f t="array" ref="O142:AG142">_xlfn.LET(
  _xlpm.groups, _xlfn.TEXTSPLIT(J142,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2" s="253" t="str">
        <v>RISK14</v>
      </c>
      <c r="Q142" s="253" t="str">
        <v>Lack of transparency in data/model access impacting fairness and accountability</v>
      </c>
      <c r="R142" s="253" t="str">
        <v>Refers to insufficient visibility into who has access to data or models, and how decisions are made using them. This opacity undermines the ability to audit or explain outcomes, increasing the risk of bias, misuse, and loss of accountability in AI systems.</v>
      </c>
      <c r="S142" s="253" t="str">
        <v>C11</v>
      </c>
      <c r="T142"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42"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42" s="253" t="str">
        <v>C41</v>
      </c>
      <c r="W142" s="253" t="str">
        <v xml:space="preserve">Model Inventory &amp; Audit Logs
To ensure accountability, traceability, and regulatory compliance by keeping detailed records of all AI models, their purposes, usage, and change history. This supports audits, risk reviews, and responsible management.
</v>
      </c>
      <c r="X142" s="253" t="str">
        <v xml:space="preserve">Maintain an up-to-date inventory of all AI models, including descriptions, owners, use cases, and deployment details.
. Implement comprehensive audit logs for access, changes, and usage. 
. Regularly review logs for compliance and risk.
</v>
      </c>
      <c r="Y142" s="253" t="str">
        <v>C42</v>
      </c>
      <c r="Z142" s="253" t="str">
        <v xml:space="preserve">Transparency Documentation
To ensure stakeholders understand how and why AI models are used, supporting accountability, informed decision-making, and regulatory compliance. Detailed documentation improves trust and helps with audits or reviews.
</v>
      </c>
      <c r="AA142"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B142" s="253" t="str">
        <v>RISK43</v>
      </c>
      <c r="AC142" s="253" t="str">
        <v>Regulatory Non-Compliance Due to Inadequate Fairness, Privacy, and Security Controls</v>
      </c>
      <c r="AD142"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AE142" s="253" t="str">
        <v>C54</v>
      </c>
      <c r="AF142"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AG142"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143" spans="1:39" ht="25.5" customHeight="1">
      <c r="A143" s="289" t="s">
        <v>1669</v>
      </c>
      <c r="B143" s="290" t="s">
        <v>377</v>
      </c>
      <c r="C143" s="288" t="s">
        <v>1080</v>
      </c>
      <c r="D143" s="290" t="s">
        <v>1670</v>
      </c>
      <c r="E143" s="290" t="s">
        <v>1007</v>
      </c>
      <c r="F143" s="288" t="s">
        <v>1671</v>
      </c>
      <c r="G143" s="288" t="s">
        <v>1166</v>
      </c>
      <c r="H143" s="290" t="s">
        <v>1214</v>
      </c>
      <c r="I143" s="290" t="s">
        <v>1215</v>
      </c>
      <c r="J143" s="290" t="str" cm="1">
        <f t="array" ref="J143">_xlfn.TEXTJOIN(" | ",,
  IF(I143="",
     _xlfn.TEXTSPLIT(H143,";"),
     _xlfn.TEXTSPLIT(H143,";") &amp; ":" &amp; _xlfn.TEXTSPLIT(I143,";")
  )
)</f>
        <v>RISK63:C71</v>
      </c>
      <c r="K143" s="290" t="s">
        <v>375</v>
      </c>
      <c r="L143" s="253" t="b" cm="1">
        <f t="array" ref="L143">_xlfn.LET(
  _xlpm.hay, TRIM(Triggers!$N$1:$BF$1),
  _xlpm.keysRaw, IFERROR(TRIM(_xlfn.TEXTSPLIT(B143,",")),""),
  _xlpm.tagsRaw, IFERROR(TRIM(_xlfn.TEXTSPLIT(F143,",")),""),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3" s="266" t="str">
        <f>_xlfn.XLOOKUP(C143, FA!D:D, FA!E:E, "")</f>
        <v>FA:LEGAL</v>
      </c>
      <c r="N143" s="290" t="s">
        <v>1672</v>
      </c>
      <c r="O143" s="253" t="str" cm="1">
        <f t="array" ref="O143:U143">_xlfn.LET(
  _xlpm.groups, _xlfn.TEXTSPLIT(J143,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3" s="253" t="str">
        <v>RISK63</v>
      </c>
      <c r="Q143" s="253" t="str">
        <v>Reduced agility or resilience due to vendor lock-in</v>
      </c>
      <c r="R143" s="253" t="str">
        <v>Heavy dependence on a single vendor’s proprietary platform, data formats, or services can hinder the organization’s ability to pivot quickly. If the vendor raises prices, sunsets features, suffers outages, or fails to meet new regulatory requirements, switching or integrating alternatives becomes costly and slow—undermining business flexibility, resilience, and long-term cost control.</v>
      </c>
      <c r="S143" s="253" t="str">
        <v>C71</v>
      </c>
      <c r="T143"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143"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144" spans="1:39" ht="25.5" customHeight="1">
      <c r="A144" s="289" t="s">
        <v>1673</v>
      </c>
      <c r="B144" s="290" t="s">
        <v>377</v>
      </c>
      <c r="C144" s="288" t="s">
        <v>1674</v>
      </c>
      <c r="D144" s="290" t="s">
        <v>1675</v>
      </c>
      <c r="E144" s="290" t="s">
        <v>1007</v>
      </c>
      <c r="F144" s="288" t="s">
        <v>1146</v>
      </c>
      <c r="G144" s="288" t="s">
        <v>1051</v>
      </c>
      <c r="H144" s="290" t="s">
        <v>1676</v>
      </c>
      <c r="I144" s="290" t="s">
        <v>1677</v>
      </c>
      <c r="J144" s="290" t="str" cm="1">
        <f t="array" ref="J144">_xlfn.TEXTJOIN(" | ",,
  IF(I144="",
     _xlfn.TEXTSPLIT(H144,";"),
     _xlfn.TEXTSPLIT(H144,";") &amp; ":" &amp; _xlfn.TEXTSPLIT(I144,";")
  )
)</f>
        <v>RISK28:C66 | RISK29:C27,C29,C72</v>
      </c>
      <c r="K144" s="290" t="s">
        <v>375</v>
      </c>
      <c r="L144" s="253" t="b" cm="1">
        <f t="array" ref="L144">_xlfn.LET(
  _xlpm.hay, TRIM(Triggers!$N$1:$BF$1),
  _xlpm.keysRaw, IFERROR(TRIM(_xlfn.TEXTSPLIT(B144,",")),""),
  _xlpm.tagsRaw, IFERROR(TRIM(_xlfn.TEXTSPLIT(F144,",")),""),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4" s="266" t="str">
        <f>_xlfn.XLOOKUP(C144, FA!D:D, FA!E:E, "")</f>
        <v>FA:RELIABILITY</v>
      </c>
      <c r="N144" s="290" t="s">
        <v>1678</v>
      </c>
      <c r="O144" s="253" t="str" cm="1">
        <f t="array" ref="O144:AG144">_xlfn.LET(
  _xlpm.groups, _xlfn.TEXTSPLIT(J144,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4" s="253" t="str">
        <v>RISK28</v>
      </c>
      <c r="Q144" s="253" t="str">
        <v>AI service becomes unavailable, impacting users and operations</v>
      </c>
      <c r="R144"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144" s="253" t="str">
        <v>C66</v>
      </c>
      <c r="T144" s="253" t="str">
        <v>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v>
      </c>
      <c r="U144" s="253" t="str">
        <v>.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v>
      </c>
      <c r="V144" s="253" t="str">
        <v>RISK29</v>
      </c>
      <c r="W144" s="253" t="str">
        <v>AI system compromised through insecure third-party components</v>
      </c>
      <c r="X144"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Y144" s="253" t="str">
        <v>C27</v>
      </c>
      <c r="Z144"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A144" s="253" t="str">
        <v>Implement a centralized dashboard that provides real-time visibility into the operational and security status of AI systems. This includes monitoring model behavior (AIOps), detecting anomalies, tracking access logs, and surfacing potential security threats (SecOps).</v>
      </c>
      <c r="AB144" s="253" t="str">
        <v>C29</v>
      </c>
      <c r="AC144"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D144" s="253" t="str">
        <v>Track AI agent activity and system changes with detailed records of system events, user actions, and configuration or model changes. Setting Concrete Metrics.</v>
      </c>
      <c r="AE144" s="253" t="str">
        <v>C72</v>
      </c>
      <c r="AF144"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AG144"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145" spans="1:45" ht="25.5" customHeight="1">
      <c r="A145" s="289" t="s">
        <v>1679</v>
      </c>
      <c r="B145" s="290" t="s">
        <v>377</v>
      </c>
      <c r="C145" s="288" t="s">
        <v>1038</v>
      </c>
      <c r="D145" s="290" t="s">
        <v>1680</v>
      </c>
      <c r="E145" s="290" t="s">
        <v>1007</v>
      </c>
      <c r="F145" s="288" t="s">
        <v>255</v>
      </c>
      <c r="G145" s="288" t="s">
        <v>182</v>
      </c>
      <c r="H145" s="290" t="s">
        <v>1681</v>
      </c>
      <c r="I145" s="290" t="s">
        <v>1682</v>
      </c>
      <c r="J145" s="290" t="str" cm="1">
        <f t="array" ref="J145">_xlfn.TEXTJOIN(" | ",,
  IF(I145="",
     _xlfn.TEXTSPLIT(H145,";"),
     _xlfn.TEXTSPLIT(H145,";") &amp; ":" &amp; _xlfn.TEXTSPLIT(I145,";")
  )
)</f>
        <v>RISK48:C66 | RISK49:C11,C59,C07</v>
      </c>
      <c r="K145" s="290" t="s">
        <v>375</v>
      </c>
      <c r="L145" s="253" t="b" cm="1">
        <f t="array" ref="L145">_xlfn.LET(
  _xlpm.hay, TRIM(Triggers!$N$1:$BF$1),
  _xlpm.keysRaw, IFERROR(TRIM(_xlfn.TEXTSPLIT(B145,",")),""),
  _xlpm.tagsRaw, IFERROR(TRIM(_xlfn.TEXTSPLIT(F145,",")),""),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5" s="266" t="str">
        <f>_xlfn.XLOOKUP(C145, FA!D:D, FA!E:E, "")</f>
        <v>FA:ACCOUNTABITY;FA:TRANSPARENCY</v>
      </c>
      <c r="N145" s="290" t="s">
        <v>1683</v>
      </c>
      <c r="O145" s="253" t="str" cm="1">
        <f t="array" ref="O145:AG145">_xlfn.LET(
  _xlpm.groups, _xlfn.TEXTSPLIT(J145,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5" s="253" t="str">
        <v>RISK48</v>
      </c>
      <c r="Q145" s="253" t="str">
        <v>Maintenance Difficulty Due to Missing Documentation</v>
      </c>
      <c r="R145"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145" s="253" t="str">
        <v>C66</v>
      </c>
      <c r="T145" s="253" t="str">
        <v>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v>
      </c>
      <c r="U145" s="253" t="str">
        <v>.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v>
      </c>
      <c r="V145" s="253" t="str">
        <v>RISK49</v>
      </c>
      <c r="W145" s="253" t="str">
        <v>Auditing Challenges Due to Missing Decision Records and Documentation</v>
      </c>
      <c r="X145"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Y145" s="253" t="str">
        <v>C11</v>
      </c>
      <c r="Z145"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A145"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B145" s="253" t="str">
        <v>C59</v>
      </c>
      <c r="AC14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D14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E145" s="253" t="str">
        <v>C07</v>
      </c>
      <c r="AF145" s="253"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AG145" s="253"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row>
    <row r="146" spans="1:45" ht="25.5" customHeight="1">
      <c r="A146" s="289" t="s">
        <v>1684</v>
      </c>
      <c r="B146" s="290" t="s">
        <v>377</v>
      </c>
      <c r="C146" s="288" t="s">
        <v>1116</v>
      </c>
      <c r="D146" s="290" t="s">
        <v>1685</v>
      </c>
      <c r="E146" s="290" t="s">
        <v>1007</v>
      </c>
      <c r="F146" s="288" t="s">
        <v>267</v>
      </c>
      <c r="G146" s="288" t="s">
        <v>178</v>
      </c>
      <c r="H146" s="290" t="s">
        <v>1092</v>
      </c>
      <c r="I146" s="290" t="s">
        <v>1567</v>
      </c>
      <c r="J146" s="290" t="str" cm="1">
        <f t="array" ref="J146">_xlfn.TEXTJOIN(" | ",,
  IF(I146="",
     _xlfn.TEXTSPLIT(H146,";"),
     _xlfn.TEXTSPLIT(H146,";") &amp; ":" &amp; _xlfn.TEXTSPLIT(I146,";")
  )
)</f>
        <v>RISK13:C09</v>
      </c>
      <c r="K146" s="290" t="s">
        <v>375</v>
      </c>
      <c r="L146" s="253" t="b" cm="1">
        <f t="array" ref="L146">_xlfn.LET(
  _xlpm.hay, TRIM(Triggers!$N$1:$BF$1),
  _xlpm.keysRaw, IFERROR(TRIM(_xlfn.TEXTSPLIT(B146,",")),""),
  _xlpm.tagsRaw, IFERROR(TRIM(_xlfn.TEXTSPLIT(F146,",")),""),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6" s="266" t="str">
        <f>_xlfn.XLOOKUP(C146, FA!D:D, FA!E:E, "")</f>
        <v>FA:CONTESTABILITY</v>
      </c>
      <c r="N146" s="290" t="s">
        <v>1686</v>
      </c>
      <c r="O146" s="253" t="str" cm="1">
        <f t="array" ref="O146:U146">_xlfn.LET(
  _xlpm.groups, _xlfn.TEXTSPLIT(J146,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6" s="253" t="str">
        <v>RISK13</v>
      </c>
      <c r="Q146" s="253" t="str">
        <v>Exposure of user data to unauthorized parties</v>
      </c>
      <c r="R146"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46" s="253" t="str">
        <v>C09</v>
      </c>
      <c r="T146" s="253"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U146" s="253"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row>
    <row r="147" spans="1:45" ht="25.5" customHeight="1">
      <c r="A147" s="289" t="s">
        <v>1687</v>
      </c>
      <c r="B147" s="290" t="s">
        <v>381</v>
      </c>
      <c r="C147" s="288" t="s">
        <v>1231</v>
      </c>
      <c r="D147" s="290" t="s">
        <v>1688</v>
      </c>
      <c r="E147" s="290" t="s">
        <v>1007</v>
      </c>
      <c r="F147" s="288" t="s">
        <v>1140</v>
      </c>
      <c r="G147" s="288" t="s">
        <v>178</v>
      </c>
      <c r="H147" s="290" t="s">
        <v>1152</v>
      </c>
      <c r="I147" s="290" t="s">
        <v>1689</v>
      </c>
      <c r="J147" s="290" t="str" cm="1">
        <f t="array" ref="J147">_xlfn.TEXTJOIN(" | ",,
  IF(I147="",
     _xlfn.TEXTSPLIT(H147,";"),
     _xlfn.TEXTSPLIT(H147,";") &amp; ":" &amp; _xlfn.TEXTSPLIT(I147,";")
  )
)</f>
        <v>RISK29:C11,C12</v>
      </c>
      <c r="K147" s="290" t="s">
        <v>379</v>
      </c>
      <c r="L147" s="253" t="b" cm="1">
        <f t="array" ref="L147">_xlfn.LET(
  _xlpm.hay, TRIM(Triggers!$N$1:$BF$1),
  _xlpm.keysRaw, IFERROR(TRIM(_xlfn.TEXTSPLIT(B147,",")),""),
  _xlpm.tagsRaw, IFERROR(TRIM(_xlfn.TEXTSPLIT(F147,",")),""),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7" s="266" t="str">
        <f>_xlfn.XLOOKUP(C147, FA!D:D, FA!E:E, "")</f>
        <v>FA:RELIABILITY</v>
      </c>
      <c r="N147" s="290" t="s">
        <v>1690</v>
      </c>
      <c r="O147" s="253" t="str" cm="1">
        <f t="array" ref="O147:X147">_xlfn.LET(
  _xlpm.groups, _xlfn.TEXTSPLIT(J147,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7" s="253" t="str">
        <v>RISK29</v>
      </c>
      <c r="Q147" s="253" t="str">
        <v>AI system compromised through insecure third-party components</v>
      </c>
      <c r="R147"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147" s="253" t="str">
        <v>C11</v>
      </c>
      <c r="T147"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47"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47" s="253" t="str">
        <v>C12</v>
      </c>
      <c r="W147"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X147"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row>
    <row r="148" spans="1:45" ht="25.5" customHeight="1">
      <c r="A148" s="289" t="s">
        <v>1691</v>
      </c>
      <c r="B148" s="290" t="s">
        <v>381</v>
      </c>
      <c r="C148" s="288" t="s">
        <v>1049</v>
      </c>
      <c r="D148" s="290" t="s">
        <v>1692</v>
      </c>
      <c r="E148" s="290" t="s">
        <v>1007</v>
      </c>
      <c r="F148" s="288" t="s">
        <v>255</v>
      </c>
      <c r="G148" s="288" t="s">
        <v>1051</v>
      </c>
      <c r="H148" s="290" t="s">
        <v>1693</v>
      </c>
      <c r="I148" s="290" t="s">
        <v>1694</v>
      </c>
      <c r="J148" s="290" t="str" cm="1">
        <f t="array" ref="J148">_xlfn.TEXTJOIN(" | ",,
  IF(I148="",
     _xlfn.TEXTSPLIT(H148,";"),
     _xlfn.TEXTSPLIT(H148,";") &amp; ":" &amp; _xlfn.TEXTSPLIT(I148,";")
  )
)</f>
        <v>RISK20:C14,C72 | RISK21:C14,C72 | RISK22:C14,C72</v>
      </c>
      <c r="K148" s="290" t="s">
        <v>379</v>
      </c>
      <c r="L148" s="253" t="b" cm="1">
        <f t="array" ref="L148">_xlfn.LET(
  _xlpm.hay, TRIM(Triggers!$N$1:$BF$1),
  _xlpm.keysRaw, IFERROR(TRIM(_xlfn.TEXTSPLIT(B148,",")),""),
  _xlpm.tagsRaw, IFERROR(TRIM(_xlfn.TEXTSPLIT(F148,",")),""),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8" s="266" t="str">
        <f>_xlfn.XLOOKUP(C148, FA!D:D, FA!E:E, "")</f>
        <v>FA:SECURITY</v>
      </c>
      <c r="N148" s="290" t="s">
        <v>1695</v>
      </c>
      <c r="O148" s="253" t="str" cm="1">
        <f t="array" ref="O148:AP148">_xlfn.LET(
  _xlpm.groups, _xlfn.TEXTSPLIT(J148,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8" s="253" t="str">
        <v>RISK20</v>
      </c>
      <c r="Q148" s="253" t="str">
        <v>System vulnerable to manipulation leading to harmful or deceptive outputs</v>
      </c>
      <c r="R148" s="253"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148" s="253" t="str">
        <v>C14</v>
      </c>
      <c r="T148"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148"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148" s="253" t="str">
        <v>C72</v>
      </c>
      <c r="W148"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X148"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c r="Y148" s="253" t="str">
        <v>RISK21</v>
      </c>
      <c r="Z148" s="253" t="str">
        <v>Users or attackers bypass system safeguards, enabling misuse</v>
      </c>
      <c r="AA148" s="253" t="str">
        <v>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v>
      </c>
      <c r="AB148" s="253" t="str">
        <v>C14</v>
      </c>
      <c r="AC148"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AD148"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AE148" s="253" t="str">
        <v>C72</v>
      </c>
      <c r="AF148"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AG148"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c r="AH148" s="253" t="str">
        <v>RISK22</v>
      </c>
      <c r="AI148" s="253" t="str">
        <v>Sensitive information or model logic extracted by unauthorized parties</v>
      </c>
      <c r="AJ148" s="253" t="str">
        <v>Refers to the risk of information leakage through model inversion, membership inference, or insufficient access controls. Attackers may extract proprietary data, model weights, or training contents, resulting in intellectual property loss, privacy violations, or downstream security risks.</v>
      </c>
      <c r="AK148" s="253" t="str">
        <v>C14</v>
      </c>
      <c r="AL148"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AM148"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AN148" s="253" t="str">
        <v>C72</v>
      </c>
      <c r="AO148"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AP148"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149" spans="1:45" ht="25.5" customHeight="1">
      <c r="A149" s="289" t="s">
        <v>1696</v>
      </c>
      <c r="B149" s="290" t="s">
        <v>381</v>
      </c>
      <c r="C149" s="288" t="s">
        <v>1038</v>
      </c>
      <c r="D149" s="290" t="s">
        <v>1665</v>
      </c>
      <c r="E149" s="290" t="s">
        <v>1007</v>
      </c>
      <c r="F149" s="288" t="s">
        <v>1363</v>
      </c>
      <c r="G149" s="288" t="s">
        <v>182</v>
      </c>
      <c r="H149" s="290" t="s">
        <v>1697</v>
      </c>
      <c r="I149" s="290" t="s">
        <v>1698</v>
      </c>
      <c r="J149" s="290" t="str" cm="1">
        <f t="array" ref="J149">_xlfn.TEXTJOIN(" | ",,
  IF(I149="",
     _xlfn.TEXTSPLIT(H149,";"),
     _xlfn.TEXTSPLIT(H149,";") &amp; ":" &amp; _xlfn.TEXTSPLIT(I149,";")
  )
)</f>
        <v>RISK14:C11,C42 | RISK43:C69 | RISK43:C54</v>
      </c>
      <c r="K149" s="290" t="s">
        <v>379</v>
      </c>
      <c r="L149" s="253" t="b" cm="1">
        <f t="array" ref="L149">_xlfn.LET(
  _xlpm.hay, TRIM(Triggers!$N$1:$BF$1),
  _xlpm.keysRaw, IFERROR(TRIM(_xlfn.TEXTSPLIT(B149,",")),""),
  _xlpm.tagsRaw, IFERROR(TRIM(_xlfn.TEXTSPLIT(F149,",")),""),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9" s="266" t="str">
        <f>_xlfn.XLOOKUP(C149, FA!D:D, FA!E:E, "")</f>
        <v>FA:ACCOUNTABITY;FA:TRANSPARENCY</v>
      </c>
      <c r="N149" s="290" t="s">
        <v>1699</v>
      </c>
      <c r="O149" s="253" t="str" cm="1">
        <f t="array" ref="O149:AJ149">_xlfn.LET(
  _xlpm.groups, _xlfn.TEXTSPLIT(J149,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9" s="253" t="str">
        <v>RISK14</v>
      </c>
      <c r="Q149" s="253" t="str">
        <v>Lack of transparency in data/model access impacting fairness and accountability</v>
      </c>
      <c r="R149" s="253" t="str">
        <v>Refers to insufficient visibility into who has access to data or models, and how decisions are made using them. This opacity undermines the ability to audit or explain outcomes, increasing the risk of bias, misuse, and loss of accountability in AI systems.</v>
      </c>
      <c r="S149" s="253" t="str">
        <v>C11</v>
      </c>
      <c r="T149"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49"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49" s="253" t="str">
        <v>C42</v>
      </c>
      <c r="W149" s="253" t="str">
        <v xml:space="preserve">Transparency Documentation
To ensure stakeholders understand how and why AI models are used, supporting accountability, informed decision-making, and regulatory compliance. Detailed documentation improves trust and helps with audits or reviews.
</v>
      </c>
      <c r="X149"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149" s="253" t="str">
        <v>RISK43</v>
      </c>
      <c r="Z149" s="253" t="str">
        <v>Regulatory Non-Compliance Due to Inadequate Fairness, Privacy, and Security Controls</v>
      </c>
      <c r="AA149"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AB149" s="253" t="str">
        <v>C69</v>
      </c>
      <c r="AC149"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AD149"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AE149" s="253" t="str">
        <v>RISK43</v>
      </c>
      <c r="AF149" s="253" t="str">
        <v>Regulatory Non-Compliance Due to Inadequate Fairness, Privacy, and Security Controls</v>
      </c>
      <c r="AG149"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AH149" s="253" t="str">
        <v>C54</v>
      </c>
      <c r="AI149"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AJ149"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150" spans="1:45" ht="25.5" customHeight="1">
      <c r="A150" s="289" t="s">
        <v>1700</v>
      </c>
      <c r="B150" s="290" t="s">
        <v>381</v>
      </c>
      <c r="C150" s="288" t="s">
        <v>1080</v>
      </c>
      <c r="D150" s="290" t="s">
        <v>1670</v>
      </c>
      <c r="E150" s="290" t="s">
        <v>1007</v>
      </c>
      <c r="F150" s="288" t="s">
        <v>1671</v>
      </c>
      <c r="G150" s="288" t="s">
        <v>1166</v>
      </c>
      <c r="H150" s="290" t="s">
        <v>1214</v>
      </c>
      <c r="I150" s="290" t="s">
        <v>1215</v>
      </c>
      <c r="J150" s="290" t="str" cm="1">
        <f t="array" ref="J150">_xlfn.TEXTJOIN(" | ",,
  IF(I150="",
     _xlfn.TEXTSPLIT(H150,";"),
     _xlfn.TEXTSPLIT(H150,";") &amp; ":" &amp; _xlfn.TEXTSPLIT(I150,";")
  )
)</f>
        <v>RISK63:C71</v>
      </c>
      <c r="K150" s="290" t="s">
        <v>379</v>
      </c>
      <c r="L150" s="253" t="b" cm="1">
        <f t="array" ref="L150">_xlfn.LET(
  _xlpm.hay, TRIM(Triggers!$N$1:$BF$1),
  _xlpm.keysRaw, IFERROR(TRIM(_xlfn.TEXTSPLIT(B150,",")),""),
  _xlpm.tagsRaw, IFERROR(TRIM(_xlfn.TEXTSPLIT(F150,",")),""),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0" s="266" t="str">
        <f>_xlfn.XLOOKUP(C150, FA!D:D, FA!E:E, "")</f>
        <v>FA:LEGAL</v>
      </c>
      <c r="N150" s="290" t="s">
        <v>1701</v>
      </c>
      <c r="O150" s="253" t="str" cm="1">
        <f t="array" ref="O150:U150">_xlfn.LET(
  _xlpm.groups, _xlfn.TEXTSPLIT(J150,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0" s="253" t="str">
        <v>RISK63</v>
      </c>
      <c r="Q150" s="253" t="str">
        <v>Reduced agility or resilience due to vendor lock-in</v>
      </c>
      <c r="R150" s="253" t="str">
        <v>Heavy dependence on a single vendor’s proprietary platform, data formats, or services can hinder the organization’s ability to pivot quickly. If the vendor raises prices, sunsets features, suffers outages, or fails to meet new regulatory requirements, switching or integrating alternatives becomes costly and slow—undermining business flexibility, resilience, and long-term cost control.</v>
      </c>
      <c r="S150" s="253" t="str">
        <v>C71</v>
      </c>
      <c r="T150"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150"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151" spans="1:45" ht="25.5" customHeight="1">
      <c r="A151" s="289" t="s">
        <v>1702</v>
      </c>
      <c r="B151" s="290" t="s">
        <v>381</v>
      </c>
      <c r="C151" s="288" t="s">
        <v>1038</v>
      </c>
      <c r="D151" s="290" t="s">
        <v>1703</v>
      </c>
      <c r="E151" s="290" t="s">
        <v>1007</v>
      </c>
      <c r="F151" s="288" t="s">
        <v>1140</v>
      </c>
      <c r="G151" s="288" t="s">
        <v>1101</v>
      </c>
      <c r="H151" s="290" t="s">
        <v>1704</v>
      </c>
      <c r="I151" s="290" t="s">
        <v>1705</v>
      </c>
      <c r="J151" s="290" t="str" cm="1">
        <f t="array" ref="J151">_xlfn.TEXTJOIN(" | ",,
  IF(I151="",
     _xlfn.TEXTSPLIT(H151,";"),
     _xlfn.TEXTSPLIT(H151,";") &amp; ":" &amp; _xlfn.TEXTSPLIT(I151,";")
  )
)</f>
        <v>RISK48:C59 | RISK48:C70 | RISK49:C59 | RISK49:C59,C28,C42</v>
      </c>
      <c r="K151" s="290" t="s">
        <v>379</v>
      </c>
      <c r="L151" s="253" t="b" cm="1">
        <f t="array" ref="L151">_xlfn.LET(
  _xlpm.hay, TRIM(Triggers!$N$1:$BF$1),
  _xlpm.keysRaw, IFERROR(TRIM(_xlfn.TEXTSPLIT(B151,",")),""),
  _xlpm.tagsRaw, IFERROR(TRIM(_xlfn.TEXTSPLIT(F151,",")),""),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1" s="266" t="str">
        <f>_xlfn.XLOOKUP(C151, FA!D:D, FA!E:E, "")</f>
        <v>FA:ACCOUNTABITY;FA:TRANSPARENCY</v>
      </c>
      <c r="N151" s="290" t="s">
        <v>1706</v>
      </c>
      <c r="O151" s="253" t="str" cm="1">
        <f t="array" ref="O151:AS151">_xlfn.LET(
  _xlpm.groups, _xlfn.TEXTSPLIT(J151,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1" s="253" t="str">
        <v>RISK48</v>
      </c>
      <c r="Q151" s="253" t="str">
        <v>Maintenance Difficulty Due to Missing Documentation</v>
      </c>
      <c r="R151"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151" s="253" t="str">
        <v>C59</v>
      </c>
      <c r="T15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15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151" s="253" t="str">
        <v>RISK48</v>
      </c>
      <c r="W151" s="253" t="str">
        <v>Maintenance Difficulty Due to Missing Documentation</v>
      </c>
      <c r="X151"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Y151" s="253" t="str">
        <v>C70</v>
      </c>
      <c r="Z151"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AA151"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c r="AB151" s="253" t="str">
        <v>RISK49</v>
      </c>
      <c r="AC151" s="253" t="str">
        <v>Auditing Challenges Due to Missing Decision Records and Documentation</v>
      </c>
      <c r="AD151"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E151" s="253" t="str">
        <v>C59</v>
      </c>
      <c r="AF15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15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H151" s="253" t="str">
        <v>RISK49</v>
      </c>
      <c r="AI151" s="253" t="str">
        <v>Auditing Challenges Due to Missing Decision Records and Documentation</v>
      </c>
      <c r="AJ151"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K151" s="253" t="str">
        <v>C59</v>
      </c>
      <c r="AL15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15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N151" s="253" t="str">
        <v>C28</v>
      </c>
      <c r="AO151"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AP151" s="253" t="str">
        <v>Track every action your AI agent takes across the entire workflow like tools used, AI models selected, latency, and token usage for complete visibility and faster debugging.</v>
      </c>
      <c r="AQ151" s="253" t="str">
        <v>C42</v>
      </c>
      <c r="AR151" s="253" t="str">
        <v xml:space="preserve">Transparency Documentation
To ensure stakeholders understand how and why AI models are used, supporting accountability, informed decision-making, and regulatory compliance. Detailed documentation improves trust and helps with audits or reviews.
</v>
      </c>
      <c r="AS151"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152" spans="1:45" ht="25.5" customHeight="1">
      <c r="A152" s="289" t="s">
        <v>1707</v>
      </c>
      <c r="B152" s="290" t="s">
        <v>385</v>
      </c>
      <c r="C152" s="288" t="s">
        <v>1012</v>
      </c>
      <c r="D152" s="290" t="s">
        <v>1708</v>
      </c>
      <c r="E152" s="290" t="s">
        <v>1007</v>
      </c>
      <c r="F152" s="288" t="s">
        <v>1146</v>
      </c>
      <c r="G152" s="288" t="s">
        <v>1021</v>
      </c>
      <c r="H152" s="290" t="s">
        <v>1709</v>
      </c>
      <c r="I152" s="290" t="s">
        <v>1710</v>
      </c>
      <c r="J152" s="290" t="str" cm="1">
        <f t="array" ref="J152">_xlfn.TEXTJOIN(" | ",,
  IF(I152="",
     _xlfn.TEXTSPLIT(H152,";"),
     _xlfn.TEXTSPLIT(H152,";") &amp; ":" &amp; _xlfn.TEXTSPLIT(I152,";")
  )
)</f>
        <v>RISK20:C21,C23</v>
      </c>
      <c r="K152" s="290" t="s">
        <v>383</v>
      </c>
      <c r="L152" s="253" t="b" cm="1">
        <f t="array" ref="L152">_xlfn.LET(
  _xlpm.hay, TRIM(Triggers!$N$1:$BF$1),
  _xlpm.keysRaw, IFERROR(TRIM(_xlfn.TEXTSPLIT(B152,",")),""),
  _xlpm.tagsRaw, IFERROR(TRIM(_xlfn.TEXTSPLIT(F152,",")),""),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2" s="266" t="str">
        <f>_xlfn.XLOOKUP(C152, FA!D:D, FA!E:E, "")</f>
        <v>FA:HOVERSIGHT</v>
      </c>
      <c r="N152" s="290" t="s">
        <v>1711</v>
      </c>
      <c r="O152" s="253" t="str" cm="1">
        <f t="array" ref="O152:X152">_xlfn.LET(
  _xlpm.groups, _xlfn.TEXTSPLIT(J152,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2" s="253" t="str">
        <v>RISK20</v>
      </c>
      <c r="Q152" s="253" t="str">
        <v>System vulnerable to manipulation leading to harmful or deceptive outputs</v>
      </c>
      <c r="R152" s="253"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152" s="253" t="str">
        <v>C21</v>
      </c>
      <c r="T152" s="253" t="str">
        <v xml:space="preserve">Incident Response Management
To coordinate effective, timely action when AI systems experience security or privacy breaches.
A structured response limits harm, maintains trust, and ensures regulatory compliance.
</v>
      </c>
      <c r="U152"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152" s="253" t="str">
        <v>C23</v>
      </c>
      <c r="W152"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X152"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153" spans="1:45" ht="25.5" customHeight="1">
      <c r="A153" s="289" t="s">
        <v>1712</v>
      </c>
      <c r="B153" s="290" t="s">
        <v>385</v>
      </c>
      <c r="C153" s="288" t="s">
        <v>1674</v>
      </c>
      <c r="D153" s="290" t="s">
        <v>1713</v>
      </c>
      <c r="E153" s="290" t="s">
        <v>1007</v>
      </c>
      <c r="F153" s="288" t="s">
        <v>1146</v>
      </c>
      <c r="G153" s="288" t="s">
        <v>178</v>
      </c>
      <c r="H153" s="290" t="s">
        <v>1119</v>
      </c>
      <c r="I153" s="290" t="s">
        <v>1714</v>
      </c>
      <c r="J153" s="290" t="str" cm="1">
        <f t="array" ref="J153">_xlfn.TEXTJOIN(" | ",,
  IF(I153="",
     _xlfn.TEXTSPLIT(H153,";"),
     _xlfn.TEXTSPLIT(H153,";") &amp; ":" &amp; _xlfn.TEXTSPLIT(I153,";")
  )
)</f>
        <v>RISK28:C68</v>
      </c>
      <c r="K153" s="290" t="s">
        <v>383</v>
      </c>
      <c r="L153" s="253" t="b" cm="1">
        <f t="array" ref="L153">_xlfn.LET(
  _xlpm.hay, TRIM(Triggers!$N$1:$BF$1),
  _xlpm.keysRaw, IFERROR(TRIM(_xlfn.TEXTSPLIT(B153,",")),""),
  _xlpm.tagsRaw, IFERROR(TRIM(_xlfn.TEXTSPLIT(F153,",")),""),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3" s="266" t="str">
        <f>_xlfn.XLOOKUP(C153, FA!D:D, FA!E:E, "")</f>
        <v>FA:RELIABILITY</v>
      </c>
      <c r="N153" s="290" t="s">
        <v>1715</v>
      </c>
      <c r="O153" s="253" t="str" cm="1">
        <f t="array" ref="O153:U153">_xlfn.LET(
  _xlpm.groups, _xlfn.TEXTSPLIT(J153,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3" s="253" t="str">
        <v>RISK28</v>
      </c>
      <c r="Q153" s="253" t="str">
        <v>AI service becomes unavailable, impacting users and operations</v>
      </c>
      <c r="R153"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153" s="253" t="str">
        <v>C68</v>
      </c>
      <c r="T153" s="253" t="str">
        <v>Backup and Disaster Recovery Plan Implementation
To ensure business continuity and minimize data loss in the event of system failures, cyberattacks, or natural disasters. Without robust backup and recovery strategies, critical data and AI system functionality may be permanently lost or significantly delayed in restoration, leading to operational disruptions, financial losses, and regulatory breaches.</v>
      </c>
      <c r="U153" s="253" t="str">
        <v>. Schedule automated backups of models, data, and configurations to secure, redundant storage.
. Use versioned backups to support rollback and prevent propagation of corruption.
. Regularly test recovery procedures to ensure integrity and meet recovery time objectives.
. Maintain a documented disaster recovery plan with clear roles and escalation steps.
. Include backup and recovery tests in operational drills or audits.</v>
      </c>
    </row>
    <row r="154" spans="1:45" ht="25.5" customHeight="1">
      <c r="A154" s="289" t="s">
        <v>1716</v>
      </c>
      <c r="B154" s="290" t="s">
        <v>385</v>
      </c>
      <c r="C154" s="288" t="s">
        <v>1038</v>
      </c>
      <c r="D154" s="290" t="s">
        <v>1717</v>
      </c>
      <c r="E154" s="290" t="s">
        <v>1007</v>
      </c>
      <c r="F154" s="288" t="s">
        <v>255</v>
      </c>
      <c r="G154" s="288" t="s">
        <v>182</v>
      </c>
      <c r="H154" s="290" t="s">
        <v>1040</v>
      </c>
      <c r="I154" s="290" t="s">
        <v>1328</v>
      </c>
      <c r="J154" s="290" t="str" cm="1">
        <f t="array" ref="J154">_xlfn.TEXTJOIN(" | ",,
  IF(I154="",
     _xlfn.TEXTSPLIT(H154,";"),
     _xlfn.TEXTSPLIT(H154,";") &amp; ":" &amp; _xlfn.TEXTSPLIT(I154,";")
  )
)</f>
        <v>RISK48:C41,C59</v>
      </c>
      <c r="K154" s="290" t="s">
        <v>383</v>
      </c>
      <c r="L154" s="253" t="b" cm="1">
        <f t="array" ref="L154">_xlfn.LET(
  _xlpm.hay, TRIM(Triggers!$N$1:$BF$1),
  _xlpm.keysRaw, IFERROR(TRIM(_xlfn.TEXTSPLIT(B154,",")),""),
  _xlpm.tagsRaw, IFERROR(TRIM(_xlfn.TEXTSPLIT(F154,",")),""),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4" s="266" t="str">
        <f>_xlfn.XLOOKUP(C154, FA!D:D, FA!E:E, "")</f>
        <v>FA:ACCOUNTABITY;FA:TRANSPARENCY</v>
      </c>
      <c r="N154" s="290" t="s">
        <v>1718</v>
      </c>
      <c r="O154" s="253" t="str" cm="1">
        <f t="array" ref="O154:X154">_xlfn.LET(
  _xlpm.groups, _xlfn.TEXTSPLIT(J154,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4" s="253" t="str">
        <v>RISK48</v>
      </c>
      <c r="Q154" s="253" t="str">
        <v>Maintenance Difficulty Due to Missing Documentation</v>
      </c>
      <c r="R154"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154" s="253" t="str">
        <v>C41</v>
      </c>
      <c r="T154" s="253" t="str">
        <v xml:space="preserve">Model Inventory &amp; Audit Logs
To ensure accountability, traceability, and regulatory compliance by keeping detailed records of all AI models, their purposes, usage, and change history. This supports audits, risk reviews, and responsible management.
</v>
      </c>
      <c r="U154" s="253" t="str">
        <v xml:space="preserve">Maintain an up-to-date inventory of all AI models, including descriptions, owners, use cases, and deployment details.
. Implement comprehensive audit logs for access, changes, and usage. 
. Regularly review logs for compliance and risk.
</v>
      </c>
      <c r="V154" s="253" t="str">
        <v>C59</v>
      </c>
      <c r="W15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5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55" spans="1:45" ht="25.5" customHeight="1">
      <c r="A155" s="289" t="s">
        <v>1719</v>
      </c>
      <c r="B155" s="290" t="s">
        <v>389</v>
      </c>
      <c r="C155" s="288" t="s">
        <v>1106</v>
      </c>
      <c r="D155" s="290" t="s">
        <v>1720</v>
      </c>
      <c r="E155" s="290" t="s">
        <v>1007</v>
      </c>
      <c r="F155" s="288" t="s">
        <v>259</v>
      </c>
      <c r="G155" s="288" t="s">
        <v>178</v>
      </c>
      <c r="H155" s="290" t="s">
        <v>1721</v>
      </c>
      <c r="I155" s="290" t="s">
        <v>1722</v>
      </c>
      <c r="J155" s="290" t="str" cm="1">
        <f t="array" ref="J155">_xlfn.TEXTJOIN(" | ",,
  IF(I155="",
     _xlfn.TEXTSPLIT(H155,";"),
     _xlfn.TEXTSPLIT(H155,";") &amp; ":" &amp; _xlfn.TEXTSPLIT(I155,";")
  )
)</f>
        <v>RISK26:C12,C27</v>
      </c>
      <c r="K155" s="290" t="s">
        <v>387</v>
      </c>
      <c r="L155" s="253" t="b" cm="1">
        <f t="array" ref="L155">_xlfn.LET(
  _xlpm.hay, TRIM(Triggers!$N$1:$BF$1),
  _xlpm.keysRaw, IFERROR(TRIM(_xlfn.TEXTSPLIT(B155,",")),""),
  _xlpm.tagsRaw, IFERROR(TRIM(_xlfn.TEXTSPLIT(F155,",")),""),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5" s="266" t="str">
        <f>_xlfn.XLOOKUP(C155, FA!D:D, FA!E:E, "")</f>
        <v>FA:RELIABILITY</v>
      </c>
      <c r="N155" s="290" t="s">
        <v>1723</v>
      </c>
      <c r="O155" s="253" t="str" cm="1">
        <f t="array" ref="O155:X155">_xlfn.LET(
  _xlpm.groups, _xlfn.TEXTSPLIT(J155,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5" s="253" t="str">
        <v>RISK26</v>
      </c>
      <c r="Q155" s="253" t="str">
        <v>Lack of performance monitoring or alerting in deployment environments</v>
      </c>
      <c r="R155" s="253" t="str">
        <v>Describes the risk that an AI model in production is tampered with—intentionally or accidentally—without triggering alerts. Such undetected modifications may lead to degraded, unsafe, or malicious outputs, jeopardizing both system integrity and user safety.</v>
      </c>
      <c r="S155" s="253" t="str">
        <v>C12</v>
      </c>
      <c r="T155"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155"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155" s="253" t="str">
        <v>C27</v>
      </c>
      <c r="W155"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155"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156" spans="1:45" ht="25.5" customHeight="1">
      <c r="A156" s="289" t="s">
        <v>1724</v>
      </c>
      <c r="B156" s="290" t="s">
        <v>389</v>
      </c>
      <c r="C156" s="288" t="s">
        <v>1038</v>
      </c>
      <c r="D156" s="290" t="s">
        <v>1725</v>
      </c>
      <c r="E156" s="290" t="s">
        <v>1007</v>
      </c>
      <c r="F156" s="288" t="s">
        <v>1146</v>
      </c>
      <c r="G156" s="288" t="s">
        <v>182</v>
      </c>
      <c r="H156" s="290" t="s">
        <v>1156</v>
      </c>
      <c r="I156" s="290" t="s">
        <v>1726</v>
      </c>
      <c r="J156" s="290" t="str" cm="1">
        <f t="array" ref="J156">_xlfn.TEXTJOIN(" | ",,
  IF(I156="",
     _xlfn.TEXTSPLIT(H156,";"),
     _xlfn.TEXTSPLIT(H156,";") &amp; ":" &amp; _xlfn.TEXTSPLIT(I156,";")
  )
)</f>
        <v>RISK14:C11,C41,C42</v>
      </c>
      <c r="K156" s="290" t="s">
        <v>387</v>
      </c>
      <c r="L156" s="253" t="b" cm="1">
        <f t="array" ref="L156">_xlfn.LET(
  _xlpm.hay, TRIM(Triggers!$N$1:$BF$1),
  _xlpm.keysRaw, IFERROR(TRIM(_xlfn.TEXTSPLIT(B156,",")),""),
  _xlpm.tagsRaw, IFERROR(TRIM(_xlfn.TEXTSPLIT(F156,",")),""),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6" s="266" t="str">
        <f>_xlfn.XLOOKUP(C156, FA!D:D, FA!E:E, "")</f>
        <v>FA:ACCOUNTABITY;FA:TRANSPARENCY</v>
      </c>
      <c r="N156" s="290" t="s">
        <v>1727</v>
      </c>
      <c r="O156" s="253" t="str" cm="1">
        <f t="array" ref="O156:AA156">_xlfn.LET(
  _xlpm.groups, _xlfn.TEXTSPLIT(J156,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6" s="253" t="str">
        <v>RISK14</v>
      </c>
      <c r="Q156" s="253" t="str">
        <v>Lack of transparency in data/model access impacting fairness and accountability</v>
      </c>
      <c r="R156" s="253" t="str">
        <v>Refers to insufficient visibility into who has access to data or models, and how decisions are made using them. This opacity undermines the ability to audit or explain outcomes, increasing the risk of bias, misuse, and loss of accountability in AI systems.</v>
      </c>
      <c r="S156" s="253" t="str">
        <v>C11</v>
      </c>
      <c r="T156"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56"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56" s="253" t="str">
        <v>C41</v>
      </c>
      <c r="W156" s="253" t="str">
        <v xml:space="preserve">Model Inventory &amp; Audit Logs
To ensure accountability, traceability, and regulatory compliance by keeping detailed records of all AI models, their purposes, usage, and change history. This supports audits, risk reviews, and responsible management.
</v>
      </c>
      <c r="X156" s="253" t="str">
        <v xml:space="preserve">Maintain an up-to-date inventory of all AI models, including descriptions, owners, use cases, and deployment details.
. Implement comprehensive audit logs for access, changes, and usage. 
. Regularly review logs for compliance and risk.
</v>
      </c>
      <c r="Y156" s="253" t="str">
        <v>C42</v>
      </c>
      <c r="Z156" s="253" t="str">
        <v xml:space="preserve">Transparency Documentation
To ensure stakeholders understand how and why AI models are used, supporting accountability, informed decision-making, and regulatory compliance. Detailed documentation improves trust and helps with audits or reviews.
</v>
      </c>
      <c r="AA156"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157" spans="1:45" ht="25.5" customHeight="1">
      <c r="A157" s="289" t="s">
        <v>1728</v>
      </c>
      <c r="B157" s="290" t="s">
        <v>389</v>
      </c>
      <c r="C157" s="288" t="s">
        <v>1049</v>
      </c>
      <c r="D157" s="290" t="s">
        <v>1729</v>
      </c>
      <c r="E157" s="290" t="s">
        <v>1007</v>
      </c>
      <c r="F157" s="288" t="s">
        <v>255</v>
      </c>
      <c r="G157" s="288" t="s">
        <v>1051</v>
      </c>
      <c r="H157" s="290" t="s">
        <v>1730</v>
      </c>
      <c r="I157" s="290" t="s">
        <v>1731</v>
      </c>
      <c r="J157" s="290" t="str" cm="1">
        <f t="array" ref="J157">_xlfn.TEXTJOIN(" | ",,
  IF(I157="",
     _xlfn.TEXTSPLIT(H157,";"),
     _xlfn.TEXTSPLIT(H157,";") &amp; ":" &amp; _xlfn.TEXTSPLIT(I157,";")
  )
)</f>
        <v>RISK22:C05,C18,C20</v>
      </c>
      <c r="K157" s="290" t="s">
        <v>387</v>
      </c>
      <c r="L157" s="253" t="b" cm="1">
        <f t="array" ref="L157">_xlfn.LET(
  _xlpm.hay, TRIM(Triggers!$N$1:$BF$1),
  _xlpm.keysRaw, IFERROR(TRIM(_xlfn.TEXTSPLIT(B157,",")),""),
  _xlpm.tagsRaw, IFERROR(TRIM(_xlfn.TEXTSPLIT(F157,",")),""),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7" s="266" t="str">
        <f>_xlfn.XLOOKUP(C157, FA!D:D, FA!E:E, "")</f>
        <v>FA:SECURITY</v>
      </c>
      <c r="N157" s="290" t="s">
        <v>1732</v>
      </c>
      <c r="O157" s="253" t="str" cm="1">
        <f t="array" ref="O157:AA157">_xlfn.LET(
  _xlpm.groups, _xlfn.TEXTSPLIT(J157,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7" s="253" t="str">
        <v>RISK22</v>
      </c>
      <c r="Q157" s="253" t="str">
        <v>Sensitive information or model logic extracted by unauthorized parties</v>
      </c>
      <c r="R157" s="253" t="str">
        <v>Refers to the risk of information leakage through model inversion, membership inference, or insufficient access controls. Attackers may extract proprietary data, model weights, or training contents, resulting in intellectual property loss, privacy violations, or downstream security risks.</v>
      </c>
      <c r="S157" s="253" t="str">
        <v>C05</v>
      </c>
      <c r="T157"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57"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57" s="253" t="str">
        <v>C18</v>
      </c>
      <c r="W157"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X157"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Y157" s="253" t="str">
        <v>C20</v>
      </c>
      <c r="Z157" s="253" t="str">
        <v>Threat Detection
To quickly detect attempted or active attacks on AI assets, reducing potential damage and supporting faster remediation. Timely alerts help prevent escalation of malicious activity and allow for targeted containment actions.</v>
      </c>
      <c r="AA157" s="253"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row>
    <row r="158" spans="1:45" ht="25.5" customHeight="1">
      <c r="A158" s="289" t="s">
        <v>1733</v>
      </c>
      <c r="B158" s="290" t="s">
        <v>393</v>
      </c>
      <c r="C158" s="288" t="s">
        <v>1012</v>
      </c>
      <c r="D158" s="290" t="s">
        <v>1734</v>
      </c>
      <c r="E158" s="290" t="s">
        <v>1007</v>
      </c>
      <c r="F158" s="288" t="s">
        <v>1227</v>
      </c>
      <c r="G158" s="288" t="s">
        <v>178</v>
      </c>
      <c r="H158" s="290" t="s">
        <v>1045</v>
      </c>
      <c r="I158" s="290" t="s">
        <v>1088</v>
      </c>
      <c r="J158" s="290" t="str" cm="1">
        <f t="array" ref="J158">_xlfn.TEXTJOIN(" | ",,
  IF(I158="",
     _xlfn.TEXTSPLIT(H158,";"),
     _xlfn.TEXTSPLIT(H158,";") &amp; ":" &amp; _xlfn.TEXTSPLIT(I158,";")
  )
)</f>
        <v>RISK17:C46,C24</v>
      </c>
      <c r="K158" s="290" t="s">
        <v>391</v>
      </c>
      <c r="L158" s="253" t="b" cm="1">
        <f t="array" ref="L158">_xlfn.LET(
  _xlpm.hay, TRIM(Triggers!$N$1:$BF$1),
  _xlpm.keysRaw, IFERROR(TRIM(_xlfn.TEXTSPLIT(B158,",")),""),
  _xlpm.tagsRaw, IFERROR(TRIM(_xlfn.TEXTSPLIT(F158,",")),""),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8" s="266" t="str">
        <f>_xlfn.XLOOKUP(C158, FA!D:D, FA!E:E, "")</f>
        <v>FA:HOVERSIGHT</v>
      </c>
      <c r="N158" s="290" t="s">
        <v>1735</v>
      </c>
      <c r="O158" s="253" t="str" cm="1">
        <f t="array" ref="O158:X158">_xlfn.LET(
  _xlpm.groups, _xlfn.TEXTSPLIT(J158,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8" s="253" t="str">
        <v>RISK17</v>
      </c>
      <c r="Q158" s="253" t="str">
        <v>Unreliable AI decisions due to inadequate model testing</v>
      </c>
      <c r="R158" s="253"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158" s="253" t="str">
        <v>C46</v>
      </c>
      <c r="T158" s="253" t="str">
        <v xml:space="preserve">Pre-deployment Responsible AI Reviews 
To identify and address risks, vulnerabilities, and potential misuse before AI systems are launched, improving safety, reliability, and public trust.
</v>
      </c>
      <c r="U15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158" s="253" t="str">
        <v>C24</v>
      </c>
      <c r="W158" s="253" t="str">
        <v>Product Governance
To ensure all AI models and products adhere to required privacy and security standards before deployment. Systematic governance reduces the risk of non-compliance, reputational harm, and security failures in production.</v>
      </c>
      <c r="X158"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59" spans="1:45" ht="25.5" customHeight="1">
      <c r="A159" s="289" t="s">
        <v>1736</v>
      </c>
      <c r="B159" s="290" t="s">
        <v>393</v>
      </c>
      <c r="C159" s="288" t="s">
        <v>1038</v>
      </c>
      <c r="D159" s="290" t="s">
        <v>1737</v>
      </c>
      <c r="E159" s="290" t="s">
        <v>1007</v>
      </c>
      <c r="F159" s="288" t="s">
        <v>1189</v>
      </c>
      <c r="G159" s="288" t="s">
        <v>1524</v>
      </c>
      <c r="H159" s="290" t="s">
        <v>1034</v>
      </c>
      <c r="I159" s="290" t="s">
        <v>1738</v>
      </c>
      <c r="J159" s="290" t="str" cm="1">
        <f t="array" ref="J159">_xlfn.TEXTJOIN(" | ",,
  IF(I159="",
     _xlfn.TEXTSPLIT(H159,";"),
     _xlfn.TEXTSPLIT(H159,";") &amp; ":" &amp; _xlfn.TEXTSPLIT(I159,";")
  )
)</f>
        <v>RISK34:C41,C24</v>
      </c>
      <c r="K159" s="290" t="s">
        <v>391</v>
      </c>
      <c r="L159" s="253" t="b" cm="1">
        <f t="array" ref="L159">_xlfn.LET(
  _xlpm.hay, TRIM(Triggers!$N$1:$BF$1),
  _xlpm.keysRaw, IFERROR(TRIM(_xlfn.TEXTSPLIT(B159,",")),""),
  _xlpm.tagsRaw, IFERROR(TRIM(_xlfn.TEXTSPLIT(F159,",")),""),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9" s="266" t="str">
        <f>_xlfn.XLOOKUP(C159, FA!D:D, FA!E:E, "")</f>
        <v>FA:ACCOUNTABITY;FA:TRANSPARENCY</v>
      </c>
      <c r="N159" s="290" t="s">
        <v>1739</v>
      </c>
      <c r="O159" s="253" t="str" cm="1">
        <f t="array" ref="O159:X159">_xlfn.LET(
  _xlpm.groups, _xlfn.TEXTSPLIT(J159,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9" s="253" t="str">
        <v>RISK34</v>
      </c>
      <c r="Q159" s="253" t="str">
        <v>No clear responsibility for AI outcomes and failures</v>
      </c>
      <c r="R159"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159" s="253" t="str">
        <v>C41</v>
      </c>
      <c r="T159" s="253" t="str">
        <v xml:space="preserve">Model Inventory &amp; Audit Logs
To ensure accountability, traceability, and regulatory compliance by keeping detailed records of all AI models, their purposes, usage, and change history. This supports audits, risk reviews, and responsible management.
</v>
      </c>
      <c r="U159" s="253" t="str">
        <v xml:space="preserve">Maintain an up-to-date inventory of all AI models, including descriptions, owners, use cases, and deployment details.
. Implement comprehensive audit logs for access, changes, and usage. 
. Regularly review logs for compliance and risk.
</v>
      </c>
      <c r="V159" s="253" t="str">
        <v>C24</v>
      </c>
      <c r="W159" s="253" t="str">
        <v>Product Governance
To ensure all AI models and products adhere to required privacy and security standards before deployment. Systematic governance reduces the risk of non-compliance, reputational harm, and security failures in production.</v>
      </c>
      <c r="X159"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60" spans="1:45" ht="25.5" customHeight="1">
      <c r="A160" s="289" t="s">
        <v>1740</v>
      </c>
      <c r="B160" s="290" t="s">
        <v>393</v>
      </c>
      <c r="C160" s="288" t="s">
        <v>1038</v>
      </c>
      <c r="D160" s="290" t="s">
        <v>1741</v>
      </c>
      <c r="E160" s="290" t="s">
        <v>1007</v>
      </c>
      <c r="F160" s="288" t="s">
        <v>1189</v>
      </c>
      <c r="G160" s="288" t="s">
        <v>178</v>
      </c>
      <c r="H160" s="290" t="s">
        <v>1064</v>
      </c>
      <c r="I160" s="290" t="s">
        <v>1742</v>
      </c>
      <c r="J160" s="290" t="str" cm="1">
        <f t="array" ref="J160">_xlfn.TEXTJOIN(" | ",,
  IF(I160="",
     _xlfn.TEXTSPLIT(H160,";"),
     _xlfn.TEXTSPLIT(H160,";") &amp; ":" &amp; _xlfn.TEXTSPLIT(I160,";")
  )
)</f>
        <v>RISK49:C41,C35</v>
      </c>
      <c r="K160" s="290" t="s">
        <v>391</v>
      </c>
      <c r="L160" s="253" t="b" cm="1">
        <f t="array" ref="L160">_xlfn.LET(
  _xlpm.hay, TRIM(Triggers!$N$1:$BF$1),
  _xlpm.keysRaw, IFERROR(TRIM(_xlfn.TEXTSPLIT(B160,",")),""),
  _xlpm.tagsRaw, IFERROR(TRIM(_xlfn.TEXTSPLIT(F160,",")),""),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0" s="266" t="str">
        <f>_xlfn.XLOOKUP(C160, FA!D:D, FA!E:E, "")</f>
        <v>FA:ACCOUNTABITY;FA:TRANSPARENCY</v>
      </c>
      <c r="N160" s="290" t="s">
        <v>1743</v>
      </c>
      <c r="O160" s="253" t="str" cm="1">
        <f t="array" ref="O160:X160">_xlfn.LET(
  _xlpm.groups, _xlfn.TEXTSPLIT(J160,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0" s="253" t="str">
        <v>RISK49</v>
      </c>
      <c r="Q160" s="253" t="str">
        <v>Auditing Challenges Due to Missing Decision Records and Documentation</v>
      </c>
      <c r="R160"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60" s="253" t="str">
        <v>C41</v>
      </c>
      <c r="T160" s="253" t="str">
        <v xml:space="preserve">Model Inventory &amp; Audit Logs
To ensure accountability, traceability, and regulatory compliance by keeping detailed records of all AI models, their purposes, usage, and change history. This supports audits, risk reviews, and responsible management.
</v>
      </c>
      <c r="U160" s="253" t="str">
        <v xml:space="preserve">Maintain an up-to-date inventory of all AI models, including descriptions, owners, use cases, and deployment details.
. Implement comprehensive audit logs for access, changes, and usage. 
. Regularly review logs for compliance and risk.
</v>
      </c>
      <c r="V160" s="253" t="str">
        <v>C35</v>
      </c>
      <c r="W160"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X160"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161" spans="1:30" ht="25.5" customHeight="1">
      <c r="A161" s="289" t="s">
        <v>1744</v>
      </c>
      <c r="B161" s="290" t="s">
        <v>397</v>
      </c>
      <c r="C161" s="288" t="s">
        <v>1080</v>
      </c>
      <c r="D161" s="290" t="s">
        <v>1745</v>
      </c>
      <c r="E161" s="290" t="s">
        <v>1007</v>
      </c>
      <c r="F161" s="288" t="s">
        <v>853</v>
      </c>
      <c r="G161" s="288" t="s">
        <v>1141</v>
      </c>
      <c r="H161" s="290" t="s">
        <v>1156</v>
      </c>
      <c r="I161" s="290" t="s">
        <v>1746</v>
      </c>
      <c r="J161" s="290" t="str" cm="1">
        <f t="array" ref="J161">_xlfn.TEXTJOIN(" | ",,
  IF(I161="",
     _xlfn.TEXTSPLIT(H161,";"),
     _xlfn.TEXTSPLIT(H161,";") &amp; ":" &amp; _xlfn.TEXTSPLIT(I161,";")
  )
)</f>
        <v>RISK14:C69,C70</v>
      </c>
      <c r="K161" s="290" t="s">
        <v>1747</v>
      </c>
      <c r="L161" s="253" t="b" cm="1">
        <f t="array" ref="L161">_xlfn.LET(
  _xlpm.hay, TRIM(Triggers!$N$1:$BF$1),
  _xlpm.keysRaw, IFERROR(TRIM(_xlfn.TEXTSPLIT(B161,",")),""),
  _xlpm.tagsRaw, IFERROR(TRIM(_xlfn.TEXTSPLIT(F161,",")),""),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1" s="266" t="str">
        <f>_xlfn.XLOOKUP(C161, FA!D:D, FA!E:E, "")</f>
        <v>FA:LEGAL</v>
      </c>
      <c r="N161" s="290" t="s">
        <v>1748</v>
      </c>
      <c r="O161" s="253" t="str" cm="1">
        <f t="array" ref="O161:X161">_xlfn.LET(
  _xlpm.groups, _xlfn.TEXTSPLIT(J161,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1" s="253" t="str">
        <v>RISK14</v>
      </c>
      <c r="Q161" s="253" t="str">
        <v>Lack of transparency in data/model access impacting fairness and accountability</v>
      </c>
      <c r="R161" s="253" t="str">
        <v>Refers to insufficient visibility into who has access to data or models, and how decisions are made using them. This opacity undermines the ability to audit or explain outcomes, increasing the risk of bias, misuse, and loss of accountability in AI systems.</v>
      </c>
      <c r="S161" s="253" t="str">
        <v>C69</v>
      </c>
      <c r="T161"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61"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V161" s="253" t="str">
        <v>C70</v>
      </c>
      <c r="W161"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X161"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162" spans="1:30" ht="25.5" customHeight="1">
      <c r="A162" s="289" t="s">
        <v>1749</v>
      </c>
      <c r="B162" s="290" t="s">
        <v>397</v>
      </c>
      <c r="C162" s="288" t="s">
        <v>1012</v>
      </c>
      <c r="D162" s="290" t="s">
        <v>1750</v>
      </c>
      <c r="E162" s="290" t="s">
        <v>1007</v>
      </c>
      <c r="F162" s="288" t="s">
        <v>1227</v>
      </c>
      <c r="G162" s="288" t="s">
        <v>1141</v>
      </c>
      <c r="H162" s="290" t="s">
        <v>1034</v>
      </c>
      <c r="I162" s="290" t="s">
        <v>1751</v>
      </c>
      <c r="J162" s="290" t="str" cm="1">
        <f t="array" ref="J162">_xlfn.TEXTJOIN(" | ",,
  IF(I162="",
     _xlfn.TEXTSPLIT(H162,";"),
     _xlfn.TEXTSPLIT(H162,";") &amp; ":" &amp; _xlfn.TEXTSPLIT(I162,";")
  )
)</f>
        <v xml:space="preserve">RISK34:C71 </v>
      </c>
      <c r="K162" s="290" t="s">
        <v>1747</v>
      </c>
      <c r="L162" s="253" t="b" cm="1">
        <f t="array" ref="L162">_xlfn.LET(
  _xlpm.hay, TRIM(Triggers!$N$1:$BF$1),
  _xlpm.keysRaw, IFERROR(TRIM(_xlfn.TEXTSPLIT(B162,",")),""),
  _xlpm.tagsRaw, IFERROR(TRIM(_xlfn.TEXTSPLIT(F162,",")),""),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2" s="266" t="str">
        <f>_xlfn.XLOOKUP(C162, FA!D:D, FA!E:E, "")</f>
        <v>FA:HOVERSIGHT</v>
      </c>
      <c r="N162" s="290" t="s">
        <v>1752</v>
      </c>
      <c r="O162" s="253" t="str" cm="1">
        <f t="array" ref="O162:U162">_xlfn.LET(
  _xlpm.groups, _xlfn.TEXTSPLIT(J162,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2" s="253" t="str">
        <v>RISK34</v>
      </c>
      <c r="Q162" s="253" t="str">
        <v>No clear responsibility for AI outcomes and failures</v>
      </c>
      <c r="R162"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162" s="253" t="str">
        <v>C71</v>
      </c>
      <c r="T162"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162"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163" spans="1:30" ht="25.5" customHeight="1">
      <c r="A163" s="289" t="s">
        <v>1753</v>
      </c>
      <c r="B163" s="290" t="s">
        <v>397</v>
      </c>
      <c r="C163" s="288" t="s">
        <v>1080</v>
      </c>
      <c r="D163" s="290" t="s">
        <v>1754</v>
      </c>
      <c r="E163" s="290" t="s">
        <v>1007</v>
      </c>
      <c r="F163" s="288" t="s">
        <v>1140</v>
      </c>
      <c r="G163" s="288" t="s">
        <v>1082</v>
      </c>
      <c r="H163" s="290" t="s">
        <v>1156</v>
      </c>
      <c r="I163" s="290" t="s">
        <v>1755</v>
      </c>
      <c r="J163" s="290" t="str" cm="1">
        <f t="array" ref="J163">_xlfn.TEXTJOIN(" | ",,
  IF(I163="",
     _xlfn.TEXTSPLIT(H163,";"),
     _xlfn.TEXTSPLIT(H163,";") &amp; ":" &amp; _xlfn.TEXTSPLIT(I163,";")
  )
)</f>
        <v>RISK14:C42,C41</v>
      </c>
      <c r="K163" s="290" t="s">
        <v>1747</v>
      </c>
      <c r="L163" s="253" t="b" cm="1">
        <f t="array" ref="L163">_xlfn.LET(
  _xlpm.hay, TRIM(Triggers!$N$1:$BF$1),
  _xlpm.keysRaw, IFERROR(TRIM(_xlfn.TEXTSPLIT(B163,",")),""),
  _xlpm.tagsRaw, IFERROR(TRIM(_xlfn.TEXTSPLIT(F163,",")),""),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3" s="266" t="str">
        <f>_xlfn.XLOOKUP(C163, FA!D:D, FA!E:E, "")</f>
        <v>FA:LEGAL</v>
      </c>
      <c r="N163" s="290" t="s">
        <v>1756</v>
      </c>
      <c r="O163" s="253" t="str" cm="1">
        <f t="array" ref="O163:X163">_xlfn.LET(
  _xlpm.groups, _xlfn.TEXTSPLIT(J163,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3" s="253" t="str">
        <v>RISK14</v>
      </c>
      <c r="Q163" s="253" t="str">
        <v>Lack of transparency in data/model access impacting fairness and accountability</v>
      </c>
      <c r="R163" s="253" t="str">
        <v>Refers to insufficient visibility into who has access to data or models, and how decisions are made using them. This opacity undermines the ability to audit or explain outcomes, increasing the risk of bias, misuse, and loss of accountability in AI systems.</v>
      </c>
      <c r="S163" s="253" t="str">
        <v>C42</v>
      </c>
      <c r="T163" s="253" t="str">
        <v xml:space="preserve">Transparency Documentation
To ensure stakeholders understand how and why AI models are used, supporting accountability, informed decision-making, and regulatory compliance. Detailed documentation improves trust and helps with audits or reviews.
</v>
      </c>
      <c r="U163"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163" s="253" t="str">
        <v>C41</v>
      </c>
      <c r="W163" s="253" t="str">
        <v xml:space="preserve">Model Inventory &amp; Audit Logs
To ensure accountability, traceability, and regulatory compliance by keeping detailed records of all AI models, their purposes, usage, and change history. This supports audits, risk reviews, and responsible management.
</v>
      </c>
      <c r="X163" s="253" t="str">
        <v xml:space="preserve">Maintain an up-to-date inventory of all AI models, including descriptions, owners, use cases, and deployment details.
. Implement comprehensive audit logs for access, changes, and usage. 
. Regularly review logs for compliance and risk.
</v>
      </c>
    </row>
    <row r="164" spans="1:30" ht="25.5" customHeight="1">
      <c r="A164" s="289" t="s">
        <v>1757</v>
      </c>
      <c r="B164" s="290" t="s">
        <v>397</v>
      </c>
      <c r="C164" s="288" t="s">
        <v>1038</v>
      </c>
      <c r="D164" s="290" t="s">
        <v>1758</v>
      </c>
      <c r="E164" s="290" t="s">
        <v>1007</v>
      </c>
      <c r="F164" s="288" t="s">
        <v>1189</v>
      </c>
      <c r="G164" s="288" t="s">
        <v>1082</v>
      </c>
      <c r="H164" s="290" t="s">
        <v>1064</v>
      </c>
      <c r="I164" s="290" t="s">
        <v>1746</v>
      </c>
      <c r="J164" s="290" t="str" cm="1">
        <f t="array" ref="J164">_xlfn.TEXTJOIN(" | ",,
  IF(I164="",
     _xlfn.TEXTSPLIT(H164,";"),
     _xlfn.TEXTSPLIT(H164,";") &amp; ":" &amp; _xlfn.TEXTSPLIT(I164,";")
  )
)</f>
        <v>RISK49:C69,C70</v>
      </c>
      <c r="K164" s="290" t="s">
        <v>1747</v>
      </c>
      <c r="L164" s="253" t="b" cm="1">
        <f t="array" ref="L164">_xlfn.LET(
  _xlpm.hay, TRIM(Triggers!$N$1:$BF$1),
  _xlpm.keysRaw, IFERROR(TRIM(_xlfn.TEXTSPLIT(B164,",")),""),
  _xlpm.tagsRaw, IFERROR(TRIM(_xlfn.TEXTSPLIT(F164,",")),""),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4" s="266" t="str">
        <f>_xlfn.XLOOKUP(C164, FA!D:D, FA!E:E, "")</f>
        <v>FA:ACCOUNTABITY;FA:TRANSPARENCY</v>
      </c>
      <c r="N164" s="290" t="s">
        <v>1759</v>
      </c>
      <c r="O164" s="253" t="str" cm="1">
        <f t="array" ref="O164:X164">_xlfn.LET(
  _xlpm.groups, _xlfn.TEXTSPLIT(J164,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4" s="253" t="str">
        <v>RISK49</v>
      </c>
      <c r="Q164" s="253" t="str">
        <v>Auditing Challenges Due to Missing Decision Records and Documentation</v>
      </c>
      <c r="R164"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64" s="253" t="str">
        <v>C69</v>
      </c>
      <c r="T164"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64"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V164" s="253" t="str">
        <v>C70</v>
      </c>
      <c r="W164"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X164"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165" spans="1:30" ht="25.5" customHeight="1">
      <c r="A165" s="289" t="s">
        <v>1760</v>
      </c>
      <c r="B165" s="290" t="s">
        <v>401</v>
      </c>
      <c r="C165" s="288" t="s">
        <v>1038</v>
      </c>
      <c r="D165" s="290" t="s">
        <v>1761</v>
      </c>
      <c r="E165" s="290" t="s">
        <v>1007</v>
      </c>
      <c r="F165" s="288" t="s">
        <v>853</v>
      </c>
      <c r="G165" s="288" t="s">
        <v>1101</v>
      </c>
      <c r="H165" s="290" t="s">
        <v>1762</v>
      </c>
      <c r="I165" s="290" t="s">
        <v>1328</v>
      </c>
      <c r="J165" s="290" t="str" cm="1">
        <f t="array" ref="J165">_xlfn.TEXTJOIN(" | ",,
  IF(I165="",
     _xlfn.TEXTSPLIT(H165,";"),
     _xlfn.TEXTSPLIT(H165,";") &amp; ":" &amp; _xlfn.TEXTSPLIT(I165,";")
  )
)</f>
        <v>RISK42:C41,C59</v>
      </c>
      <c r="K165" s="290" t="s">
        <v>399</v>
      </c>
      <c r="L165" s="253" t="b" cm="1">
        <f t="array" ref="L165">_xlfn.LET(
  _xlpm.hay, TRIM(Triggers!$N$1:$BF$1),
  _xlpm.keysRaw, IFERROR(TRIM(_xlfn.TEXTSPLIT(B165,",")),""),
  _xlpm.tagsRaw, IFERROR(TRIM(_xlfn.TEXTSPLIT(F165,",")),""),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5" s="266" t="str">
        <f>_xlfn.XLOOKUP(C165, FA!D:D, FA!E:E, "")</f>
        <v>FA:ACCOUNTABITY;FA:TRANSPARENCY</v>
      </c>
      <c r="N165" s="290" t="s">
        <v>1763</v>
      </c>
      <c r="O165" s="253" t="str" cm="1">
        <f t="array" ref="O165:X165">_xlfn.LET(
  _xlpm.groups, _xlfn.TEXTSPLIT(J165,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5" s="253" t="str">
        <v>RISK42</v>
      </c>
      <c r="Q165" s="253" t="str">
        <v>The system learns unethical behaviours from the environment and user feedback</v>
      </c>
      <c r="R165" s="253" t="str">
        <v>The AI agent may initially behave within intended ethical and functional boundaries, but over time, as it continuously interacts with its environment and receives feedback, it may begin to reinforce and internalize undesirable patterns. This can lead to a gradual shift toward unethical, manipulative, or even malicious behavior.</v>
      </c>
      <c r="S165" s="253" t="str">
        <v>C41</v>
      </c>
      <c r="T165" s="253" t="str">
        <v xml:space="preserve">Model Inventory &amp; Audit Logs
To ensure accountability, traceability, and regulatory compliance by keeping detailed records of all AI models, their purposes, usage, and change history. This supports audits, risk reviews, and responsible management.
</v>
      </c>
      <c r="U165" s="253" t="str">
        <v xml:space="preserve">Maintain an up-to-date inventory of all AI models, including descriptions, owners, use cases, and deployment details.
. Implement comprehensive audit logs for access, changes, and usage. 
. Regularly review logs for compliance and risk.
</v>
      </c>
      <c r="V165" s="253" t="str">
        <v>C59</v>
      </c>
      <c r="W16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6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66" spans="1:30" ht="25.5" customHeight="1">
      <c r="A166" s="289" t="s">
        <v>1764</v>
      </c>
      <c r="B166" s="290" t="s">
        <v>401</v>
      </c>
      <c r="C166" s="288" t="s">
        <v>1164</v>
      </c>
      <c r="D166" s="290" t="s">
        <v>1765</v>
      </c>
      <c r="E166" s="290" t="s">
        <v>1007</v>
      </c>
      <c r="F166" s="288" t="s">
        <v>853</v>
      </c>
      <c r="G166" s="288" t="s">
        <v>1141</v>
      </c>
      <c r="H166" s="290" t="s">
        <v>1156</v>
      </c>
      <c r="I166" s="290" t="s">
        <v>1766</v>
      </c>
      <c r="J166" s="290" t="str" cm="1">
        <f t="array" ref="J166">_xlfn.TEXTJOIN(" | ",,
  IF(I166="",
     _xlfn.TEXTSPLIT(H166,";"),
     _xlfn.TEXTSPLIT(H166,";") &amp; ":" &amp; _xlfn.TEXTSPLIT(I166,";")
  )
)</f>
        <v>RISK14:C42,C53</v>
      </c>
      <c r="K166" s="290" t="s">
        <v>399</v>
      </c>
      <c r="L166" s="253" t="b" cm="1">
        <f t="array" ref="L166">_xlfn.LET(
  _xlpm.hay, TRIM(Triggers!$N$1:$BF$1),
  _xlpm.keysRaw, IFERROR(TRIM(_xlfn.TEXTSPLIT(B166,",")),""),
  _xlpm.tagsRaw, IFERROR(TRIM(_xlfn.TEXTSPLIT(F166,",")),""),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6" s="266" t="str">
        <f>_xlfn.XLOOKUP(C166, FA!D:D, FA!E:E, "")</f>
        <v>FA:TRANSPARENCY</v>
      </c>
      <c r="N166" s="290" t="s">
        <v>1767</v>
      </c>
      <c r="O166" s="253" t="str" cm="1">
        <f t="array" ref="O166:X166">_xlfn.LET(
  _xlpm.groups, _xlfn.TEXTSPLIT(J166,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6" s="253" t="str">
        <v>RISK14</v>
      </c>
      <c r="Q166" s="253" t="str">
        <v>Lack of transparency in data/model access impacting fairness and accountability</v>
      </c>
      <c r="R166" s="253" t="str">
        <v>Refers to insufficient visibility into who has access to data or models, and how decisions are made using them. This opacity undermines the ability to audit or explain outcomes, increasing the risk of bias, misuse, and loss of accountability in AI systems.</v>
      </c>
      <c r="S166" s="253" t="str">
        <v>C42</v>
      </c>
      <c r="T166" s="253" t="str">
        <v xml:space="preserve">Transparency Documentation
To ensure stakeholders understand how and why AI models are used, supporting accountability, informed decision-making, and regulatory compliance. Detailed documentation improves trust and helps with audits or reviews.
</v>
      </c>
      <c r="U166"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166" s="253" t="str">
        <v>C53</v>
      </c>
      <c r="W166"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166"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row>
    <row r="167" spans="1:30" ht="25.5" customHeight="1">
      <c r="A167" s="289" t="s">
        <v>1768</v>
      </c>
      <c r="B167" s="290" t="s">
        <v>401</v>
      </c>
      <c r="C167" s="288" t="s">
        <v>1012</v>
      </c>
      <c r="D167" s="290" t="s">
        <v>1769</v>
      </c>
      <c r="E167" s="290" t="s">
        <v>1007</v>
      </c>
      <c r="F167" s="288" t="s">
        <v>1146</v>
      </c>
      <c r="G167" s="288" t="s">
        <v>1021</v>
      </c>
      <c r="H167" s="290" t="s">
        <v>1289</v>
      </c>
      <c r="I167" s="290" t="s">
        <v>1770</v>
      </c>
      <c r="J167" s="290" t="str" cm="1">
        <f t="array" ref="J167">_xlfn.TEXTJOIN(" | ",,
  IF(I167="",
     _xlfn.TEXTSPLIT(H167,";"),
     _xlfn.TEXTSPLIT(H167,";") &amp; ":" &amp; _xlfn.TEXTSPLIT(I167,";")
  )
)</f>
        <v>RISK45:C46,C45</v>
      </c>
      <c r="K167" s="290" t="s">
        <v>399</v>
      </c>
      <c r="L167" s="253" t="b" cm="1">
        <f t="array" ref="L167">_xlfn.LET(
  _xlpm.hay, TRIM(Triggers!$N$1:$BF$1),
  _xlpm.keysRaw, IFERROR(TRIM(_xlfn.TEXTSPLIT(B167,",")),""),
  _xlpm.tagsRaw, IFERROR(TRIM(_xlfn.TEXTSPLIT(F167,",")),""),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7" s="266" t="str">
        <f>_xlfn.XLOOKUP(C167, FA!D:D, FA!E:E, "")</f>
        <v>FA:HOVERSIGHT</v>
      </c>
      <c r="N167" s="290" t="s">
        <v>1771</v>
      </c>
      <c r="O167" s="253" t="str" cm="1">
        <f t="array" ref="O167:X167">_xlfn.LET(
  _xlpm.groups, _xlfn.TEXTSPLIT(J167,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7" s="253" t="str">
        <v>RISK45</v>
      </c>
      <c r="Q167" s="253" t="str">
        <v>Overreliance on AI Outputs Without Human Oversight</v>
      </c>
      <c r="R167"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167" s="253" t="str">
        <v>C46</v>
      </c>
      <c r="T167" s="253" t="str">
        <v xml:space="preserve">Pre-deployment Responsible AI Reviews 
To identify and address risks, vulnerabilities, and potential misuse before AI systems are launched, improving safety, reliability, and public trust.
</v>
      </c>
      <c r="U167"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167" s="253" t="str">
        <v>C45</v>
      </c>
      <c r="W167" s="253" t="str">
        <v xml:space="preserve">Set boundaries for automation
To prevent unintended harm or errors by ensuring that high-risk actions (such as launching production code) require human review and approval. This reduces operational risks and builds accountability.
</v>
      </c>
      <c r="X167"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168" spans="1:30" ht="25.5" customHeight="1">
      <c r="A168" s="289" t="s">
        <v>1772</v>
      </c>
      <c r="B168" s="290" t="s">
        <v>401</v>
      </c>
      <c r="C168" s="288" t="s">
        <v>1012</v>
      </c>
      <c r="D168" s="290" t="s">
        <v>1773</v>
      </c>
      <c r="E168" s="290" t="s">
        <v>1007</v>
      </c>
      <c r="F168" s="288" t="s">
        <v>853</v>
      </c>
      <c r="G168" s="288" t="s">
        <v>1524</v>
      </c>
      <c r="H168" s="290" t="s">
        <v>1774</v>
      </c>
      <c r="I168" s="290" t="s">
        <v>1775</v>
      </c>
      <c r="J168" s="290" t="str" cm="1">
        <f t="array" ref="J168">_xlfn.TEXTJOIN(" | ",,
  IF(I168="",
     _xlfn.TEXTSPLIT(H168,";"),
     _xlfn.TEXTSPLIT(H168,";") &amp; ":" &amp; _xlfn.TEXTSPLIT(I168,";")
  )
)</f>
        <v>RISK61:C04,C08,C26</v>
      </c>
      <c r="K168" s="290" t="s">
        <v>399</v>
      </c>
      <c r="L168" s="253" t="b" cm="1">
        <f t="array" ref="L168">_xlfn.LET(
  _xlpm.hay, TRIM(Triggers!$N$1:$BF$1),
  _xlpm.keysRaw, IFERROR(TRIM(_xlfn.TEXTSPLIT(B168,",")),""),
  _xlpm.tagsRaw, IFERROR(TRIM(_xlfn.TEXTSPLIT(F168,",")),""),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8" s="266" t="str">
        <f>_xlfn.XLOOKUP(C168, FA!D:D, FA!E:E, "")</f>
        <v>FA:HOVERSIGHT</v>
      </c>
      <c r="N168" s="290" t="s">
        <v>1776</v>
      </c>
      <c r="O168" s="253" t="str" cm="1">
        <f t="array" ref="O168:AA168">_xlfn.LET(
  _xlpm.groups, _xlfn.TEXTSPLIT(J168,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8" s="253" t="str">
        <v>RISK61</v>
      </c>
      <c r="Q168" s="253" t="str">
        <v>Data degradation and aging in agentic systems</v>
      </c>
      <c r="R168" s="253" t="str">
        <v>Agentic AI relying on outdated, stale, or degraded data may generate inappropriate or harmful outputs, as performance and safety decline over time without timely data refresh or validation.</v>
      </c>
      <c r="S168" s="253" t="str">
        <v>C04</v>
      </c>
      <c r="T168" s="253" t="str">
        <v>Training Data Sanitisation
To prevent corrupted, malicious, or sensitive content from negatively influencing model behavior or violating data governance policies. Sanitising training data helps reduce the risk of model vulnerabilities (e.g., backdoors), unexpected outputs, privacy violations, and ethical concerns. It also improves model robustness and trustworthiness.</v>
      </c>
      <c r="U168" s="253" t="str">
        <v>Detect and remove or remediate problematic data during the preparation of training and evaluation datasets. This may include:
. Identifying and filtering out poisoned or adversarially crafted examples.
. Scanning for and removing sensitive, personal, or restricted content.
. Applying quality control checks (e.g., using validation scripts or human review) to ensure only high-integrity data is used.</v>
      </c>
      <c r="V168" s="253" t="str">
        <v>C08</v>
      </c>
      <c r="W168"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X168"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Y168" s="253" t="str">
        <v>C26</v>
      </c>
      <c r="Z168" s="253"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AA168" s="253"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row>
    <row r="169" spans="1:30" ht="25.5" customHeight="1">
      <c r="A169" s="289" t="s">
        <v>1777</v>
      </c>
      <c r="B169" s="290" t="s">
        <v>405</v>
      </c>
      <c r="C169" s="288" t="s">
        <v>1049</v>
      </c>
      <c r="D169" s="290" t="s">
        <v>1778</v>
      </c>
      <c r="E169" s="290" t="s">
        <v>1007</v>
      </c>
      <c r="F169" s="288" t="s">
        <v>1312</v>
      </c>
      <c r="G169" s="288" t="s">
        <v>178</v>
      </c>
      <c r="H169" s="290" t="s">
        <v>1779</v>
      </c>
      <c r="I169" s="290" t="s">
        <v>1088</v>
      </c>
      <c r="J169" s="290" t="str" cm="1">
        <f t="array" ref="J169">_xlfn.TEXTJOIN(" | ",,
  IF(I169="",
     _xlfn.TEXTSPLIT(H169,";"),
     _xlfn.TEXTSPLIT(H169,";") &amp; ":" &amp; _xlfn.TEXTSPLIT(I169,";")
  )
)</f>
        <v>RISK27:C46,C24</v>
      </c>
      <c r="K169" s="290" t="s">
        <v>403</v>
      </c>
      <c r="L169" s="253" t="b" cm="1">
        <f t="array" ref="L169">_xlfn.LET(
  _xlpm.hay, TRIM(Triggers!$N$1:$BF$1),
  _xlpm.keysRaw, IFERROR(TRIM(_xlfn.TEXTSPLIT(B169,",")),""),
  _xlpm.tagsRaw, IFERROR(TRIM(_xlfn.TEXTSPLIT(F169,",")),""),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9" s="266" t="str">
        <f>_xlfn.XLOOKUP(C169, FA!D:D, FA!E:E, "")</f>
        <v>FA:SECURITY</v>
      </c>
      <c r="N169" s="290" t="s">
        <v>1780</v>
      </c>
      <c r="O169" s="253" t="str" cm="1">
        <f t="array" ref="O169:X169">_xlfn.LET(
  _xlpm.groups, _xlfn.TEXTSPLIT(J169,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9" s="253" t="str">
        <v>RISK27</v>
      </c>
      <c r="Q169" s="253" t="str">
        <v>Training data or model code manipulated, leading to untrustworthy outputs</v>
      </c>
      <c r="R169" s="253"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S169" s="253" t="str">
        <v>C46</v>
      </c>
      <c r="T169" s="253" t="str">
        <v xml:space="preserve">Pre-deployment Responsible AI Reviews 
To identify and address risks, vulnerabilities, and potential misuse before AI systems are launched, improving safety, reliability, and public trust.
</v>
      </c>
      <c r="U169"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169" s="253" t="str">
        <v>C24</v>
      </c>
      <c r="W169" s="253" t="str">
        <v>Product Governance
To ensure all AI models and products adhere to required privacy and security standards before deployment. Systematic governance reduces the risk of non-compliance, reputational harm, and security failures in production.</v>
      </c>
      <c r="X169"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70" spans="1:30" ht="25.5" customHeight="1">
      <c r="A170" s="289" t="s">
        <v>1781</v>
      </c>
      <c r="B170" s="290" t="s">
        <v>405</v>
      </c>
      <c r="C170" s="288" t="s">
        <v>1038</v>
      </c>
      <c r="D170" s="290" t="s">
        <v>1782</v>
      </c>
      <c r="E170" s="290" t="s">
        <v>1007</v>
      </c>
      <c r="F170" s="288" t="s">
        <v>1189</v>
      </c>
      <c r="G170" s="288" t="s">
        <v>1524</v>
      </c>
      <c r="H170" s="290" t="s">
        <v>1064</v>
      </c>
      <c r="I170" s="290" t="s">
        <v>1065</v>
      </c>
      <c r="J170" s="290" t="str" cm="1">
        <f t="array" ref="J170">_xlfn.TEXTJOIN(" | ",,
  IF(I170="",
     _xlfn.TEXTSPLIT(H170,";"),
     _xlfn.TEXTSPLIT(H170,";") &amp; ":" &amp; _xlfn.TEXTSPLIT(I170,";")
  )
)</f>
        <v>RISK49:C41,C42</v>
      </c>
      <c r="K170" s="290" t="s">
        <v>403</v>
      </c>
      <c r="L170" s="253" t="b" cm="1">
        <f t="array" ref="L170">_xlfn.LET(
  _xlpm.hay, TRIM(Triggers!$N$1:$BF$1),
  _xlpm.keysRaw, IFERROR(TRIM(_xlfn.TEXTSPLIT(B170,",")),""),
  _xlpm.tagsRaw, IFERROR(TRIM(_xlfn.TEXTSPLIT(F170,",")),""),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0" s="266" t="str">
        <f>_xlfn.XLOOKUP(C170, FA!D:D, FA!E:E, "")</f>
        <v>FA:ACCOUNTABITY;FA:TRANSPARENCY</v>
      </c>
      <c r="N170" s="290" t="s">
        <v>1783</v>
      </c>
      <c r="O170" s="253" t="str" cm="1">
        <f t="array" ref="O170:X170">_xlfn.LET(
  _xlpm.groups, _xlfn.TEXTSPLIT(J170,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0" s="253" t="str">
        <v>RISK49</v>
      </c>
      <c r="Q170" s="253" t="str">
        <v>Auditing Challenges Due to Missing Decision Records and Documentation</v>
      </c>
      <c r="R170"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70" s="253" t="str">
        <v>C41</v>
      </c>
      <c r="T170" s="253" t="str">
        <v xml:space="preserve">Model Inventory &amp; Audit Logs
To ensure accountability, traceability, and regulatory compliance by keeping detailed records of all AI models, their purposes, usage, and change history. This supports audits, risk reviews, and responsible management.
</v>
      </c>
      <c r="U170" s="253" t="str">
        <v xml:space="preserve">Maintain an up-to-date inventory of all AI models, including descriptions, owners, use cases, and deployment details.
. Implement comprehensive audit logs for access, changes, and usage. 
. Regularly review logs for compliance and risk.
</v>
      </c>
      <c r="V170" s="253" t="str">
        <v>C42</v>
      </c>
      <c r="W170" s="253" t="str">
        <v xml:space="preserve">Transparency Documentation
To ensure stakeholders understand how and why AI models are used, supporting accountability, informed decision-making, and regulatory compliance. Detailed documentation improves trust and helps with audits or reviews.
</v>
      </c>
      <c r="X170"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171" spans="1:30" ht="25.5" customHeight="1">
      <c r="A171" s="289" t="s">
        <v>1784</v>
      </c>
      <c r="B171" s="290" t="s">
        <v>405</v>
      </c>
      <c r="C171" s="288" t="s">
        <v>1049</v>
      </c>
      <c r="D171" s="290" t="s">
        <v>1785</v>
      </c>
      <c r="E171" s="290" t="s">
        <v>1007</v>
      </c>
      <c r="F171" s="288" t="s">
        <v>853</v>
      </c>
      <c r="G171" s="288" t="s">
        <v>1051</v>
      </c>
      <c r="H171" s="290" t="s">
        <v>1786</v>
      </c>
      <c r="I171" s="290" t="s">
        <v>1787</v>
      </c>
      <c r="J171" s="290" t="str" cm="1">
        <f t="array" ref="J171">_xlfn.TEXTJOIN(" | ",,
  IF(I171="",
     _xlfn.TEXTSPLIT(H171,";"),
     _xlfn.TEXTSPLIT(H171,";") &amp; ":" &amp; _xlfn.TEXTSPLIT(I171,";")
  )
)</f>
        <v>RISK29:C19,C20 | RISK49:C41</v>
      </c>
      <c r="K171" s="290" t="s">
        <v>403</v>
      </c>
      <c r="L171" s="253" t="b" cm="1">
        <f t="array" ref="L171">_xlfn.LET(
  _xlpm.hay, TRIM(Triggers!$N$1:$BF$1),
  _xlpm.keysRaw, IFERROR(TRIM(_xlfn.TEXTSPLIT(B171,",")),""),
  _xlpm.tagsRaw, IFERROR(TRIM(_xlfn.TEXTSPLIT(F171,",")),""),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1" s="266" t="str">
        <f>_xlfn.XLOOKUP(C171, FA!D:D, FA!E:E, "")</f>
        <v>FA:SECURITY</v>
      </c>
      <c r="N171" s="290" t="s">
        <v>1788</v>
      </c>
      <c r="O171" s="253" t="str" cm="1">
        <f t="array" ref="O171:AD171">_xlfn.LET(
  _xlpm.groups, _xlfn.TEXTSPLIT(J171,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1" s="253" t="str">
        <v>RISK29</v>
      </c>
      <c r="Q171" s="253" t="str">
        <v>AI system compromised through insecure third-party components</v>
      </c>
      <c r="R171"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171" s="253" t="str">
        <v>C19</v>
      </c>
      <c r="T171"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U171"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V171" s="253" t="str">
        <v>C20</v>
      </c>
      <c r="W171" s="253" t="str">
        <v>Threat Detection
To quickly detect attempted or active attacks on AI assets, reducing potential damage and supporting faster remediation. Timely alerts help prevent escalation of malicious activity and allow for targeted containment actions.</v>
      </c>
      <c r="X171" s="253"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c r="Y171" s="253" t="str">
        <v>RISK49</v>
      </c>
      <c r="Z171" s="253" t="str">
        <v>Auditing Challenges Due to Missing Decision Records and Documentation</v>
      </c>
      <c r="AA171"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B171" s="253" t="str">
        <v>C41</v>
      </c>
      <c r="AC171" s="253" t="str">
        <v xml:space="preserve">Model Inventory &amp; Audit Logs
To ensure accountability, traceability, and regulatory compliance by keeping detailed records of all AI models, their purposes, usage, and change history. This supports audits, risk reviews, and responsible management.
</v>
      </c>
      <c r="AD171" s="253" t="str">
        <v xml:space="preserve">Maintain an up-to-date inventory of all AI models, including descriptions, owners, use cases, and deployment details.
. Implement comprehensive audit logs for access, changes, and usage. 
. Regularly review logs for compliance and risk.
</v>
      </c>
    </row>
    <row r="172" spans="1:30" ht="25.5" customHeight="1">
      <c r="A172" s="289" t="s">
        <v>1789</v>
      </c>
      <c r="B172" s="290" t="s">
        <v>405</v>
      </c>
      <c r="C172" s="288" t="s">
        <v>1049</v>
      </c>
      <c r="D172" s="290" t="s">
        <v>1790</v>
      </c>
      <c r="E172" s="290" t="s">
        <v>1007</v>
      </c>
      <c r="F172" s="288" t="s">
        <v>1189</v>
      </c>
      <c r="G172" s="288" t="s">
        <v>1051</v>
      </c>
      <c r="H172" s="290" t="s">
        <v>1791</v>
      </c>
      <c r="I172" s="290" t="s">
        <v>1792</v>
      </c>
      <c r="J172" s="290" t="str" cm="1">
        <f t="array" ref="J172">_xlfn.TEXTJOIN(" | ",,
  IF(I172="",
     _xlfn.TEXTSPLIT(H172,";"),
     _xlfn.TEXTSPLIT(H172,";") &amp; ":" &amp; _xlfn.TEXTSPLIT(I172,";")
  )
)</f>
        <v>RISK53:C13,C02,C29</v>
      </c>
      <c r="K172" s="290" t="s">
        <v>403</v>
      </c>
      <c r="L172" s="253" t="b" cm="1">
        <f t="array" ref="L172">_xlfn.LET(
  _xlpm.hay, TRIM(Triggers!$N$1:$BF$1),
  _xlpm.keysRaw, IFERROR(TRIM(_xlfn.TEXTSPLIT(B172,",")),""),
  _xlpm.tagsRaw, IFERROR(TRIM(_xlfn.TEXTSPLIT(F172,",")),""),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2" s="266" t="str">
        <f>_xlfn.XLOOKUP(C172, FA!D:D, FA!E:E, "")</f>
        <v>FA:SECURITY</v>
      </c>
      <c r="N172" s="290" t="s">
        <v>1793</v>
      </c>
      <c r="O172" s="253" t="str" cm="1">
        <f t="array" ref="O172:AA172">_xlfn.LET(
  _xlpm.groups, _xlfn.TEXTSPLIT(J172,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2" s="253" t="str">
        <v>RISK53</v>
      </c>
      <c r="Q172" s="253" t="str">
        <v>Memory poisoning from malicious or corrupted agent inputs</v>
      </c>
      <c r="R172" s="253" t="str">
        <v>Agents may store and act upon corrupted or deliberately malicious data, leading to persistent inaccurate or unsafe behavior across tasks.</v>
      </c>
      <c r="S172" s="253" t="str">
        <v>C13</v>
      </c>
      <c r="T172"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U172"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V172" s="253" t="str">
        <v>C02</v>
      </c>
      <c r="W172"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X172"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Y172" s="253" t="str">
        <v>C29</v>
      </c>
      <c r="Z172"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172" s="253" t="str">
        <v>Track AI agent activity and system changes with detailed records of system events, user actions, and configuration or model changes. Setting Concrete Metrics.</v>
      </c>
    </row>
    <row r="173" spans="1:30" ht="25.5" customHeight="1">
      <c r="A173" s="289" t="s">
        <v>1794</v>
      </c>
      <c r="B173" s="290" t="s">
        <v>409</v>
      </c>
      <c r="C173" s="288" t="s">
        <v>1012</v>
      </c>
      <c r="D173" s="290" t="s">
        <v>1795</v>
      </c>
      <c r="E173" s="290" t="s">
        <v>1007</v>
      </c>
      <c r="F173" s="288" t="s">
        <v>1189</v>
      </c>
      <c r="G173" s="288" t="s">
        <v>178</v>
      </c>
      <c r="H173" s="290" t="s">
        <v>1045</v>
      </c>
      <c r="I173" s="290" t="s">
        <v>1796</v>
      </c>
      <c r="J173" s="290" t="str" cm="1">
        <f t="array" ref="J173">_xlfn.TEXTJOIN(" | ",,
  IF(I173="",
     _xlfn.TEXTSPLIT(H173,";"),
     _xlfn.TEXTSPLIT(H173,";") &amp; ":" &amp; _xlfn.TEXTSPLIT(I173,";")
  )
)</f>
        <v>RISK17:C13,C01,C33</v>
      </c>
      <c r="K173" s="290" t="s">
        <v>407</v>
      </c>
      <c r="L173" s="253" t="b" cm="1">
        <f t="array" ref="L173">_xlfn.LET(
  _xlpm.hay, TRIM(Triggers!$N$1:$BF$1),
  _xlpm.keysRaw, IFERROR(TRIM(_xlfn.TEXTSPLIT(B173,",")),""),
  _xlpm.tagsRaw, IFERROR(TRIM(_xlfn.TEXTSPLIT(F173,",")),""),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3" s="266" t="str">
        <f>_xlfn.XLOOKUP(C173, FA!D:D, FA!E:E, "")</f>
        <v>FA:HOVERSIGHT</v>
      </c>
      <c r="N173" s="290" t="s">
        <v>1797</v>
      </c>
      <c r="O173" s="253" t="str" cm="1">
        <f t="array" ref="O173:AA173">_xlfn.LET(
  _xlpm.groups, _xlfn.TEXTSPLIT(J173,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3" s="253" t="str">
        <v>RISK17</v>
      </c>
      <c r="Q173" s="253" t="str">
        <v>Unreliable AI decisions due to inadequate model testing</v>
      </c>
      <c r="R173" s="253"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173" s="253" t="str">
        <v>C13</v>
      </c>
      <c r="T173"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U173"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V173" s="253" t="str">
        <v>C01</v>
      </c>
      <c r="W173"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X173"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Y173" s="253" t="str">
        <v>C33</v>
      </c>
      <c r="Z173"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A173"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row>
    <row r="174" spans="1:30" ht="25.5" customHeight="1">
      <c r="A174" s="289" t="s">
        <v>1798</v>
      </c>
      <c r="B174" s="290" t="s">
        <v>409</v>
      </c>
      <c r="C174" s="288" t="s">
        <v>1038</v>
      </c>
      <c r="D174" s="290" t="s">
        <v>1799</v>
      </c>
      <c r="E174" s="290" t="s">
        <v>1007</v>
      </c>
      <c r="F174" s="288" t="s">
        <v>259</v>
      </c>
      <c r="G174" s="288" t="s">
        <v>1524</v>
      </c>
      <c r="H174" s="290" t="s">
        <v>1034</v>
      </c>
      <c r="I174" s="290" t="s">
        <v>1738</v>
      </c>
      <c r="J174" s="290" t="str" cm="1">
        <f t="array" ref="J174">_xlfn.TEXTJOIN(" | ",,
  IF(I174="",
     _xlfn.TEXTSPLIT(H174,";"),
     _xlfn.TEXTSPLIT(H174,";") &amp; ":" &amp; _xlfn.TEXTSPLIT(I174,";")
  )
)</f>
        <v>RISK34:C41,C24</v>
      </c>
      <c r="K174" s="290" t="s">
        <v>407</v>
      </c>
      <c r="L174" s="253" t="b" cm="1">
        <f t="array" ref="L174">_xlfn.LET(
  _xlpm.hay, TRIM(Triggers!$N$1:$BF$1),
  _xlpm.keysRaw, IFERROR(TRIM(_xlfn.TEXTSPLIT(B174,",")),""),
  _xlpm.tagsRaw, IFERROR(TRIM(_xlfn.TEXTSPLIT(F174,",")),""),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4" s="266" t="str">
        <f>_xlfn.XLOOKUP(C174, FA!D:D, FA!E:E, "")</f>
        <v>FA:ACCOUNTABITY;FA:TRANSPARENCY</v>
      </c>
      <c r="N174" s="290" t="s">
        <v>1800</v>
      </c>
      <c r="O174" s="253" t="str" cm="1">
        <f t="array" ref="O174:X174">_xlfn.LET(
  _xlpm.groups, _xlfn.TEXTSPLIT(J174,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4" s="253" t="str">
        <v>RISK34</v>
      </c>
      <c r="Q174" s="253" t="str">
        <v>No clear responsibility for AI outcomes and failures</v>
      </c>
      <c r="R174"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174" s="253" t="str">
        <v>C41</v>
      </c>
      <c r="T174" s="253" t="str">
        <v xml:space="preserve">Model Inventory &amp; Audit Logs
To ensure accountability, traceability, and regulatory compliance by keeping detailed records of all AI models, their purposes, usage, and change history. This supports audits, risk reviews, and responsible management.
</v>
      </c>
      <c r="U174" s="253" t="str">
        <v xml:space="preserve">Maintain an up-to-date inventory of all AI models, including descriptions, owners, use cases, and deployment details.
. Implement comprehensive audit logs for access, changes, and usage. 
. Regularly review logs for compliance and risk.
</v>
      </c>
      <c r="V174" s="253" t="str">
        <v>C24</v>
      </c>
      <c r="W174" s="253" t="str">
        <v>Product Governance
To ensure all AI models and products adhere to required privacy and security standards before deployment. Systematic governance reduces the risk of non-compliance, reputational harm, and security failures in production.</v>
      </c>
      <c r="X174"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75" spans="1:30" ht="25.5" customHeight="1">
      <c r="A175" s="289" t="s">
        <v>1801</v>
      </c>
      <c r="B175" s="290" t="s">
        <v>413</v>
      </c>
      <c r="C175" s="288" t="s">
        <v>1322</v>
      </c>
      <c r="D175" s="290" t="s">
        <v>1802</v>
      </c>
      <c r="E175" s="290" t="s">
        <v>1362</v>
      </c>
      <c r="F175" s="288" t="s">
        <v>1283</v>
      </c>
      <c r="G175" s="288" t="s">
        <v>1233</v>
      </c>
      <c r="H175" s="290" t="s">
        <v>1803</v>
      </c>
      <c r="I175" s="290" t="s">
        <v>1804</v>
      </c>
      <c r="J175" s="290" t="str" cm="1">
        <f t="array" ref="J175">_xlfn.TEXTJOIN(" | ",,
  IF(I175="",
     _xlfn.TEXTSPLIT(H175,";"),
     _xlfn.TEXTSPLIT(H175,";") &amp; ":" &amp; _xlfn.TEXTSPLIT(I175,";")
  )
)</f>
        <v>RISK51:C45,C29,C41</v>
      </c>
      <c r="K175" s="290" t="s">
        <v>411</v>
      </c>
      <c r="L175" s="253" t="b" cm="1">
        <f t="array" ref="L175">_xlfn.LET(
  _xlpm.hay, TRIM(Triggers!$N$1:$BF$1),
  _xlpm.keysRaw, IFERROR(TRIM(_xlfn.TEXTSPLIT(B175,",")),""),
  _xlpm.tagsRaw, IFERROR(TRIM(_xlfn.TEXTSPLIT(F175,",")),""),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5" s="266" t="str">
        <f>_xlfn.XLOOKUP(C175, FA!D:D, FA!E:E, "")</f>
        <v>FA:SAFETY</v>
      </c>
      <c r="N175" s="290" t="s">
        <v>1805</v>
      </c>
      <c r="O175" s="253" t="str" cm="1">
        <f t="array" ref="O175:AA175">_xlfn.LET(
  _xlpm.groups, _xlfn.TEXTSPLIT(J175,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5" s="253" t="str">
        <v>RISK51</v>
      </c>
      <c r="Q175" s="253" t="str">
        <v>Uncontrolled spawning of agents resulting in resource exhaustion</v>
      </c>
      <c r="R175" s="253" t="str">
        <v>Agentic systems may create unlimited sub-agents or processes, overwhelming computational resources and leading to system instability or denial of service.</v>
      </c>
      <c r="S175" s="253" t="str">
        <v>C45</v>
      </c>
      <c r="T175" s="253" t="str">
        <v xml:space="preserve">Set boundaries for automation
To prevent unintended harm or errors by ensuring that high-risk actions (such as launching production code) require human review and approval. This reduces operational risks and builds accountability.
</v>
      </c>
      <c r="U175"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175" s="253" t="str">
        <v>C29</v>
      </c>
      <c r="W175"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175" s="253" t="str">
        <v>Track AI agent activity and system changes with detailed records of system events, user actions, and configuration or model changes. Setting Concrete Metrics.</v>
      </c>
      <c r="Y175" s="253" t="str">
        <v>C41</v>
      </c>
      <c r="Z175" s="253" t="str">
        <v xml:space="preserve">Model Inventory &amp; Audit Logs
To ensure accountability, traceability, and regulatory compliance by keeping detailed records of all AI models, their purposes, usage, and change history. This supports audits, risk reviews, and responsible management.
</v>
      </c>
      <c r="AA175" s="253" t="str">
        <v xml:space="preserve">Maintain an up-to-date inventory of all AI models, including descriptions, owners, use cases, and deployment details.
. Implement comprehensive audit logs for access, changes, and usage. 
. Regularly review logs for compliance and risk.
</v>
      </c>
    </row>
    <row r="176" spans="1:30" ht="25.5" customHeight="1">
      <c r="A176" s="289" t="s">
        <v>1806</v>
      </c>
      <c r="B176" s="290" t="s">
        <v>413</v>
      </c>
      <c r="C176" s="288" t="s">
        <v>1106</v>
      </c>
      <c r="D176" s="290" t="s">
        <v>1807</v>
      </c>
      <c r="E176" s="290" t="s">
        <v>1362</v>
      </c>
      <c r="F176" s="288" t="s">
        <v>1283</v>
      </c>
      <c r="G176" s="288" t="s">
        <v>1101</v>
      </c>
      <c r="H176" s="290" t="s">
        <v>1808</v>
      </c>
      <c r="I176" s="290" t="s">
        <v>1809</v>
      </c>
      <c r="J176" s="290" t="str" cm="1">
        <f t="array" ref="J176">_xlfn.TEXTJOIN(" | ",,
  IF(I176="",
     _xlfn.TEXTSPLIT(H176,";"),
     _xlfn.TEXTSPLIT(H176,";") &amp; ":" &amp; _xlfn.TEXTSPLIT(I176,";")
  )
)</f>
        <v>RISK60:C29,C36,C41</v>
      </c>
      <c r="K176" s="290" t="s">
        <v>411</v>
      </c>
      <c r="L176" s="253" t="b" cm="1">
        <f t="array" ref="L176">_xlfn.LET(
  _xlpm.hay, TRIM(Triggers!$N$1:$BF$1),
  _xlpm.keysRaw, IFERROR(TRIM(_xlfn.TEXTSPLIT(B176,",")),""),
  _xlpm.tagsRaw, IFERROR(TRIM(_xlfn.TEXTSPLIT(F176,",")),""),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6" s="266" t="str">
        <f>_xlfn.XLOOKUP(C176, FA!D:D, FA!E:E, "")</f>
        <v>FA:RELIABILITY</v>
      </c>
      <c r="N176" s="290" t="s">
        <v>1810</v>
      </c>
      <c r="O176" s="253" t="str" cm="1">
        <f t="array" ref="O176:AA176">_xlfn.LET(
  _xlpm.groups, _xlfn.TEXTSPLIT(J176,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6" s="253" t="str">
        <v>RISK60</v>
      </c>
      <c r="Q176" s="253" t="str">
        <v>Self-improving feedback loops reinforcing unsafe strategies</v>
      </c>
      <c r="R176" s="253" t="str">
        <v>Agents capable of self-improvement or continuous learning may reinforce errors, biases, or unsafe behaviors over time, magnifying risks as the system evolves without adequate monitoring.</v>
      </c>
      <c r="S176" s="253" t="str">
        <v>C29</v>
      </c>
      <c r="T176"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76" s="253" t="str">
        <v>Track AI agent activity and system changes with detailed records of system events, user actions, and configuration or model changes. Setting Concrete Metrics.</v>
      </c>
      <c r="V176" s="253" t="str">
        <v>C36</v>
      </c>
      <c r="W176"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76"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Y176" s="253" t="str">
        <v>C41</v>
      </c>
      <c r="Z176" s="253" t="str">
        <v xml:space="preserve">Model Inventory &amp; Audit Logs
To ensure accountability, traceability, and regulatory compliance by keeping detailed records of all AI models, their purposes, usage, and change history. This supports audits, risk reviews, and responsible management.
</v>
      </c>
      <c r="AA176" s="253" t="str">
        <v xml:space="preserve">Maintain an up-to-date inventory of all AI models, including descriptions, owners, use cases, and deployment details.
. Implement comprehensive audit logs for access, changes, and usage. 
. Regularly review logs for compliance and risk.
</v>
      </c>
    </row>
    <row r="177" spans="1:36" ht="25.5" customHeight="1">
      <c r="A177" s="289" t="s">
        <v>1811</v>
      </c>
      <c r="B177" s="290" t="s">
        <v>413</v>
      </c>
      <c r="C177" s="288" t="s">
        <v>1322</v>
      </c>
      <c r="D177" s="290" t="s">
        <v>1812</v>
      </c>
      <c r="E177" s="290" t="s">
        <v>1362</v>
      </c>
      <c r="F177" s="288" t="s">
        <v>1283</v>
      </c>
      <c r="G177" s="288" t="s">
        <v>178</v>
      </c>
      <c r="H177" s="290" t="s">
        <v>1808</v>
      </c>
      <c r="I177" s="290" t="s">
        <v>1093</v>
      </c>
      <c r="J177" s="290" t="str" cm="1">
        <f t="array" ref="J177">_xlfn.TEXTJOIN(" | ",,
  IF(I177="",
     _xlfn.TEXTSPLIT(H177,";"),
     _xlfn.TEXTSPLIT(H177,";") &amp; ":" &amp; _xlfn.TEXTSPLIT(I177,";")
  )
)</f>
        <v>RISK60:C29,C36</v>
      </c>
      <c r="K177" s="290" t="s">
        <v>411</v>
      </c>
      <c r="L177" s="253" t="b" cm="1">
        <f t="array" ref="L177">_xlfn.LET(
  _xlpm.hay, TRIM(Triggers!$N$1:$BF$1),
  _xlpm.keysRaw, IFERROR(TRIM(_xlfn.TEXTSPLIT(B177,",")),""),
  _xlpm.tagsRaw, IFERROR(TRIM(_xlfn.TEXTSPLIT(F177,",")),""),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7" s="266" t="str">
        <f>_xlfn.XLOOKUP(C177, FA!D:D, FA!E:E, "")</f>
        <v>FA:SAFETY</v>
      </c>
      <c r="N177" s="290" t="s">
        <v>1813</v>
      </c>
      <c r="O177" s="253" t="str" cm="1">
        <f t="array" ref="O177:X177">_xlfn.LET(
  _xlpm.groups, _xlfn.TEXTSPLIT(J177,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7" s="253" t="str">
        <v>RISK60</v>
      </c>
      <c r="Q177" s="253" t="str">
        <v>Self-improving feedback loops reinforcing unsafe strategies</v>
      </c>
      <c r="R177" s="253" t="str">
        <v>Agents capable of self-improvement or continuous learning may reinforce errors, biases, or unsafe behaviors over time, magnifying risks as the system evolves without adequate monitoring.</v>
      </c>
      <c r="S177" s="253" t="str">
        <v>C29</v>
      </c>
      <c r="T17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77" s="253" t="str">
        <v>Track AI agent activity and system changes with detailed records of system events, user actions, and configuration or model changes. Setting Concrete Metrics.</v>
      </c>
      <c r="V177" s="253" t="str">
        <v>C36</v>
      </c>
      <c r="W177"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77"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178" spans="1:36" ht="25.5" customHeight="1">
      <c r="A178" s="289" t="s">
        <v>1814</v>
      </c>
      <c r="B178" s="290" t="s">
        <v>413</v>
      </c>
      <c r="C178" s="288" t="s">
        <v>1106</v>
      </c>
      <c r="D178" s="290" t="s">
        <v>1815</v>
      </c>
      <c r="E178" s="290" t="s">
        <v>1362</v>
      </c>
      <c r="F178" s="288" t="s">
        <v>1283</v>
      </c>
      <c r="G178" s="288" t="s">
        <v>178</v>
      </c>
      <c r="H178" s="290" t="s">
        <v>1808</v>
      </c>
      <c r="I178" s="290" t="s">
        <v>1816</v>
      </c>
      <c r="J178" s="290" t="str" cm="1">
        <f t="array" ref="J178">_xlfn.TEXTJOIN(" | ",,
  IF(I178="",
     _xlfn.TEXTSPLIT(H178,";"),
     _xlfn.TEXTSPLIT(H178,";") &amp; ":" &amp; _xlfn.TEXTSPLIT(I178,";")
  )
)</f>
        <v>RISK60:C29,C36,C55</v>
      </c>
      <c r="K178" s="290" t="s">
        <v>411</v>
      </c>
      <c r="L178" s="253" t="b" cm="1">
        <f t="array" ref="L178">_xlfn.LET(
  _xlpm.hay, TRIM(Triggers!$N$1:$BF$1),
  _xlpm.keysRaw, IFERROR(TRIM(_xlfn.TEXTSPLIT(B178,",")),""),
  _xlpm.tagsRaw, IFERROR(TRIM(_xlfn.TEXTSPLIT(F178,",")),""),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8" s="266" t="str">
        <f>_xlfn.XLOOKUP(C178, FA!D:D, FA!E:E, "")</f>
        <v>FA:RELIABILITY</v>
      </c>
      <c r="N178" s="290" t="s">
        <v>1817</v>
      </c>
      <c r="O178" s="253" t="str" cm="1">
        <f t="array" ref="O178:AA178">_xlfn.LET(
  _xlpm.groups, _xlfn.TEXTSPLIT(J178,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8" s="253" t="str">
        <v>RISK60</v>
      </c>
      <c r="Q178" s="253" t="str">
        <v>Self-improving feedback loops reinforcing unsafe strategies</v>
      </c>
      <c r="R178" s="253" t="str">
        <v>Agents capable of self-improvement or continuous learning may reinforce errors, biases, or unsafe behaviors over time, magnifying risks as the system evolves without adequate monitoring.</v>
      </c>
      <c r="S178" s="253" t="str">
        <v>C29</v>
      </c>
      <c r="T178"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78" s="253" t="str">
        <v>Track AI agent activity and system changes with detailed records of system events, user actions, and configuration or model changes. Setting Concrete Metrics.</v>
      </c>
      <c r="V178" s="253" t="str">
        <v>C36</v>
      </c>
      <c r="W178"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78"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Y178" s="253" t="str">
        <v>C55</v>
      </c>
      <c r="Z178" s="253" t="str">
        <v>Bias &amp; Fairness Testing
To ensure that AI systems do not produce discriminatory or systematically unfair outcomes across different user groups, which could lead to harm, regulatory non-compliance, and erosion of public trust.</v>
      </c>
      <c r="AA178"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179" spans="1:36" ht="25.5" customHeight="1">
      <c r="A179" s="289" t="s">
        <v>1818</v>
      </c>
      <c r="B179" s="290" t="s">
        <v>413</v>
      </c>
      <c r="C179" s="288" t="s">
        <v>1322</v>
      </c>
      <c r="D179" s="290" t="s">
        <v>1819</v>
      </c>
      <c r="E179" s="290" t="s">
        <v>1362</v>
      </c>
      <c r="F179" s="288" t="s">
        <v>259</v>
      </c>
      <c r="G179" s="288" t="s">
        <v>178</v>
      </c>
      <c r="H179" s="290" t="s">
        <v>1803</v>
      </c>
      <c r="I179" s="290" t="s">
        <v>1820</v>
      </c>
      <c r="J179" s="290" t="str" cm="1">
        <f t="array" ref="J179">_xlfn.TEXTJOIN(" | ",,
  IF(I179="",
     _xlfn.TEXTSPLIT(H179,";"),
     _xlfn.TEXTSPLIT(H179,";") &amp; ":" &amp; _xlfn.TEXTSPLIT(I179,";")
  )
)</f>
        <v>RISK51:C45,C29</v>
      </c>
      <c r="K179" s="290" t="s">
        <v>411</v>
      </c>
      <c r="L179" s="253" t="b" cm="1">
        <f t="array" ref="L179">_xlfn.LET(
  _xlpm.hay, TRIM(Triggers!$N$1:$BF$1),
  _xlpm.keysRaw, IFERROR(TRIM(_xlfn.TEXTSPLIT(B179,",")),""),
  _xlpm.tagsRaw, IFERROR(TRIM(_xlfn.TEXTSPLIT(F179,",")),""),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9" s="266" t="str">
        <f>_xlfn.XLOOKUP(C179, FA!D:D, FA!E:E, "")</f>
        <v>FA:SAFETY</v>
      </c>
      <c r="N179" s="290" t="s">
        <v>1821</v>
      </c>
      <c r="O179" s="253" t="str" cm="1">
        <f t="array" ref="O179:X179">_xlfn.LET(
  _xlpm.groups, _xlfn.TEXTSPLIT(J179,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9" s="253" t="str">
        <v>RISK51</v>
      </c>
      <c r="Q179" s="253" t="str">
        <v>Uncontrolled spawning of agents resulting in resource exhaustion</v>
      </c>
      <c r="R179" s="253" t="str">
        <v>Agentic systems may create unlimited sub-agents or processes, overwhelming computational resources and leading to system instability or denial of service.</v>
      </c>
      <c r="S179" s="253" t="str">
        <v>C45</v>
      </c>
      <c r="T179" s="253" t="str">
        <v xml:space="preserve">Set boundaries for automation
To prevent unintended harm or errors by ensuring that high-risk actions (such as launching production code) require human review and approval. This reduces operational risks and builds accountability.
</v>
      </c>
      <c r="U179"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179" s="253" t="str">
        <v>C29</v>
      </c>
      <c r="W179"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179" s="253" t="str">
        <v>Track AI agent activity and system changes with detailed records of system events, user actions, and configuration or model changes. Setting Concrete Metrics.</v>
      </c>
    </row>
    <row r="180" spans="1:36" ht="25.5" customHeight="1">
      <c r="A180" s="289" t="s">
        <v>1822</v>
      </c>
      <c r="B180" s="290" t="s">
        <v>413</v>
      </c>
      <c r="C180" s="288" t="s">
        <v>1231</v>
      </c>
      <c r="D180" s="290" t="s">
        <v>1823</v>
      </c>
      <c r="E180" s="290" t="s">
        <v>1007</v>
      </c>
      <c r="F180" s="288" t="s">
        <v>1824</v>
      </c>
      <c r="G180" s="288" t="s">
        <v>1124</v>
      </c>
      <c r="H180" s="290" t="s">
        <v>1364</v>
      </c>
      <c r="I180" s="290" t="s">
        <v>1825</v>
      </c>
      <c r="J180" s="290" t="str" cm="1">
        <f t="array" ref="J180">_xlfn.TEXTJOIN(" | ",,
  IF(I180="",
     _xlfn.TEXTSPLIT(H180,";"),
     _xlfn.TEXTSPLIT(H180,";") &amp; ":" &amp; _xlfn.TEXTSPLIT(I180,";")
  )
)</f>
        <v xml:space="preserve">RISK58:C29,C18 </v>
      </c>
      <c r="K180" s="290" t="s">
        <v>411</v>
      </c>
      <c r="L180" s="253" t="b" cm="1">
        <f t="array" ref="L180">_xlfn.LET(
  _xlpm.hay, TRIM(Triggers!$N$1:$BF$1),
  _xlpm.keysRaw, IFERROR(TRIM(_xlfn.TEXTSPLIT(B180,",")),""),
  _xlpm.tagsRaw, IFERROR(TRIM(_xlfn.TEXTSPLIT(F180,",")),""),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0" s="266" t="str">
        <f>_xlfn.XLOOKUP(C180, FA!D:D, FA!E:E, "")</f>
        <v>FA:RELIABILITY</v>
      </c>
      <c r="N180" s="290" t="s">
        <v>1826</v>
      </c>
      <c r="O180" s="253" t="str" cm="1">
        <f t="array" ref="O180:X180">_xlfn.LET(
  _xlpm.groups, _xlfn.TEXTSPLIT(J180,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0" s="253" t="str">
        <v>RISK58</v>
      </c>
      <c r="Q180" s="253" t="str">
        <v>Unintended consequences from poor coordination in multi-agent systems</v>
      </c>
      <c r="R180" s="253" t="str">
        <v>Multiple agents operating together without effective communication or coordination may produce conflicting or unsafe outcomes.</v>
      </c>
      <c r="S180" s="253" t="str">
        <v>C29</v>
      </c>
      <c r="T180"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80" s="253" t="str">
        <v>Track AI agent activity and system changes with detailed records of system events, user actions, and configuration or model changes. Setting Concrete Metrics.</v>
      </c>
      <c r="V180" s="253" t="str">
        <v>C18</v>
      </c>
      <c r="W180"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X180"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row>
    <row r="181" spans="1:36" ht="25.5" customHeight="1">
      <c r="A181" s="289" t="s">
        <v>1827</v>
      </c>
      <c r="B181" s="290" t="s">
        <v>417</v>
      </c>
      <c r="C181" s="288" t="s">
        <v>1012</v>
      </c>
      <c r="D181" s="290" t="s">
        <v>1828</v>
      </c>
      <c r="E181" s="290" t="s">
        <v>1007</v>
      </c>
      <c r="F181" s="288" t="s">
        <v>853</v>
      </c>
      <c r="G181" s="288" t="s">
        <v>1021</v>
      </c>
      <c r="H181" s="290" t="s">
        <v>1829</v>
      </c>
      <c r="I181" s="290" t="s">
        <v>1830</v>
      </c>
      <c r="J181" s="290" t="str" cm="1">
        <f t="array" ref="J181">_xlfn.TEXTJOIN(" | ",,
  IF(I181="",
     _xlfn.TEXTSPLIT(H181,";"),
     _xlfn.TEXTSPLIT(H181,";") &amp; ":" &amp; _xlfn.TEXTSPLIT(I181,";")
  )
)</f>
        <v>RISK55:C24,C25</v>
      </c>
      <c r="K181" s="290" t="s">
        <v>415</v>
      </c>
      <c r="L181" s="253" t="b" cm="1">
        <f t="array" ref="L181">_xlfn.LET(
  _xlpm.hay, TRIM(Triggers!$N$1:$BF$1),
  _xlpm.keysRaw, IFERROR(TRIM(_xlfn.TEXTSPLIT(B181,",")),""),
  _xlpm.tagsRaw, IFERROR(TRIM(_xlfn.TEXTSPLIT(F181,",")),""),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1" s="266" t="str">
        <f>_xlfn.XLOOKUP(C181, FA!D:D, FA!E:E, "")</f>
        <v>FA:HOVERSIGHT</v>
      </c>
      <c r="N181" s="290" t="s">
        <v>1831</v>
      </c>
      <c r="O181" s="253" t="str" cm="1">
        <f t="array" ref="O181:X181">_xlfn.LET(
  _xlpm.groups, _xlfn.TEXTSPLIT(J181,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1" s="253" t="str">
        <v>RISK55</v>
      </c>
      <c r="Q181" s="253" t="str">
        <v>Goal hijacking or misaligned agent objectives</v>
      </c>
      <c r="R181" s="253" t="str">
        <v>Agents may pursue goals or optimize outcomes that diverge from the original intent, resulting in unintended or undesirable behaviors.</v>
      </c>
      <c r="S181" s="253" t="str">
        <v>C24</v>
      </c>
      <c r="T181" s="253" t="str">
        <v>Product Governance
To ensure all AI models and products adhere to required privacy and security standards before deployment. Systematic governance reduces the risk of non-compliance, reputational harm, and security failures in production.</v>
      </c>
      <c r="U181"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181" s="253" t="str">
        <v>C25</v>
      </c>
      <c r="W181" s="253" t="str">
        <v>Risk Governance
To maintain a clear understanding of the residual risks that AI systems pose, allowing for informed decisions and ongoing improvement. A well-maintained AI risk register enables prioritization, accountability, and regulatory compliance.</v>
      </c>
      <c r="X181"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182" spans="1:36" ht="25.5" customHeight="1">
      <c r="A182" s="289" t="s">
        <v>1832</v>
      </c>
      <c r="B182" s="290" t="s">
        <v>417</v>
      </c>
      <c r="C182" s="288" t="s">
        <v>1038</v>
      </c>
      <c r="D182" s="290" t="s">
        <v>1833</v>
      </c>
      <c r="E182" s="290" t="s">
        <v>1007</v>
      </c>
      <c r="F182" s="288" t="s">
        <v>1312</v>
      </c>
      <c r="G182" s="288" t="s">
        <v>1524</v>
      </c>
      <c r="H182" s="290" t="s">
        <v>1064</v>
      </c>
      <c r="I182" s="290" t="s">
        <v>1328</v>
      </c>
      <c r="J182" s="290" t="str" cm="1">
        <f t="array" ref="J182">_xlfn.TEXTJOIN(" | ",,
  IF(I182="",
     _xlfn.TEXTSPLIT(H182,";"),
     _xlfn.TEXTSPLIT(H182,";") &amp; ":" &amp; _xlfn.TEXTSPLIT(I182,";")
  )
)</f>
        <v>RISK49:C41,C59</v>
      </c>
      <c r="K182" s="290" t="s">
        <v>415</v>
      </c>
      <c r="L182" s="253" t="b" cm="1">
        <f t="array" ref="L182">_xlfn.LET(
  _xlpm.hay, TRIM(Triggers!$N$1:$BF$1),
  _xlpm.keysRaw, IFERROR(TRIM(_xlfn.TEXTSPLIT(B182,",")),""),
  _xlpm.tagsRaw, IFERROR(TRIM(_xlfn.TEXTSPLIT(F182,",")),""),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2" s="266" t="str">
        <f>_xlfn.XLOOKUP(C182, FA!D:D, FA!E:E, "")</f>
        <v>FA:ACCOUNTABITY;FA:TRANSPARENCY</v>
      </c>
      <c r="N182" s="290" t="s">
        <v>1834</v>
      </c>
      <c r="O182" s="253" t="str" cm="1">
        <f t="array" ref="O182:X182">_xlfn.LET(
  _xlpm.groups, _xlfn.TEXTSPLIT(J182,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2" s="253" t="str">
        <v>RISK49</v>
      </c>
      <c r="Q182" s="253" t="str">
        <v>Auditing Challenges Due to Missing Decision Records and Documentation</v>
      </c>
      <c r="R182"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82" s="253" t="str">
        <v>C41</v>
      </c>
      <c r="T182" s="253" t="str">
        <v xml:space="preserve">Model Inventory &amp; Audit Logs
To ensure accountability, traceability, and regulatory compliance by keeping detailed records of all AI models, their purposes, usage, and change history. This supports audits, risk reviews, and responsible management.
</v>
      </c>
      <c r="U182" s="253" t="str">
        <v xml:space="preserve">Maintain an up-to-date inventory of all AI models, including descriptions, owners, use cases, and deployment details.
. Implement comprehensive audit logs for access, changes, and usage. 
. Regularly review logs for compliance and risk.
</v>
      </c>
      <c r="V182" s="253" t="str">
        <v>C59</v>
      </c>
      <c r="W182"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82"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83" spans="1:36" ht="25.5" customHeight="1">
      <c r="A183" s="289" t="s">
        <v>1835</v>
      </c>
      <c r="B183" s="290" t="s">
        <v>421</v>
      </c>
      <c r="C183" s="288" t="s">
        <v>1068</v>
      </c>
      <c r="D183" s="290" t="s">
        <v>1836</v>
      </c>
      <c r="E183" s="290" t="s">
        <v>1007</v>
      </c>
      <c r="F183" s="288" t="s">
        <v>1395</v>
      </c>
      <c r="G183" s="288" t="s">
        <v>1837</v>
      </c>
      <c r="H183" s="290" t="s">
        <v>1525</v>
      </c>
      <c r="I183" s="290" t="s">
        <v>1838</v>
      </c>
      <c r="J183" s="290" t="str" cm="1">
        <f t="array" ref="J183">_xlfn.TEXTJOIN(" | ",,
  IF(I183="",
     _xlfn.TEXTSPLIT(H183,";"),
     _xlfn.TEXTSPLIT(H183,";") &amp; ":" &amp; _xlfn.TEXTSPLIT(I183,";")
  )
)</f>
        <v>RISK06:C01,C34,C44</v>
      </c>
      <c r="K183" s="290" t="s">
        <v>1839</v>
      </c>
      <c r="L183" s="253" t="b" cm="1">
        <f t="array" ref="L183">_xlfn.LET(
  _xlpm.hay, TRIM(Triggers!$N$1:$BF$1),
  _xlpm.keysRaw, IFERROR(TRIM(_xlfn.TEXTSPLIT(B183,",")),""),
  _xlpm.tagsRaw, IFERROR(TRIM(_xlfn.TEXTSPLIT(F183,",")),""),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3" s="266" t="str">
        <f>_xlfn.XLOOKUP(C183, FA!D:D, FA!E:E, "")</f>
        <v>FA:DATA;FA:PRIVACY</v>
      </c>
      <c r="N183" s="290" t="s">
        <v>1840</v>
      </c>
      <c r="O183" s="253" t="str" cm="1">
        <f t="array" ref="O183:AA183">_xlfn.LET(
  _xlpm.groups, _xlfn.TEXTSPLIT(J183,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3" s="253" t="str">
        <v>RISK06</v>
      </c>
      <c r="Q183" s="253" t="str">
        <v>Decisions made based on inaccurate or misleading data</v>
      </c>
      <c r="R183"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83" s="253" t="str">
        <v>C01</v>
      </c>
      <c r="T183"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83"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83" s="253" t="str">
        <v>C34</v>
      </c>
      <c r="W183" s="253" t="str">
        <v xml:space="preserve">Dynamic Grounding
To ensure AI outputs are accurate, timely, and context-aware by linking responses to real-time or user-specific information. This reduces the risk of outdated or irrelevant answers and improves user trust and experience.
</v>
      </c>
      <c r="X183" s="253" t="str">
        <v xml:space="preserve">Integrate APIs and data connectors to fetch up-to-date or user-specific information during response generation.   
. Use retrieval-augmented generation (RAG) pipelines to supplement model outputs with live data. 
. Validate and log sources of grounded information for transparency and traceability.     
. Periodically review and test grounding accuracy.
</v>
      </c>
      <c r="Y183" s="253" t="str">
        <v>C44</v>
      </c>
      <c r="Z183" s="253" t="str">
        <v xml:space="preserve">Communicate uncertainty
To improve transparency, build user trust, and support responsible decision-making by clearly conveying when AI outputs may be uncertain, incomplete, or require human review.
</v>
      </c>
      <c r="AA183"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184" spans="1:36" ht="25.5" customHeight="1">
      <c r="A184" s="289" t="s">
        <v>1841</v>
      </c>
      <c r="B184" s="290" t="s">
        <v>421</v>
      </c>
      <c r="C184" s="288" t="s">
        <v>1005</v>
      </c>
      <c r="D184" s="290" t="s">
        <v>1842</v>
      </c>
      <c r="E184" s="290" t="s">
        <v>1007</v>
      </c>
      <c r="F184" s="288" t="s">
        <v>1317</v>
      </c>
      <c r="G184" s="288" t="s">
        <v>1837</v>
      </c>
      <c r="H184" s="290" t="s">
        <v>1843</v>
      </c>
      <c r="I184" s="290" t="s">
        <v>1844</v>
      </c>
      <c r="J184" s="290" t="str" cm="1">
        <f t="array" ref="J184">_xlfn.TEXTJOIN(" | ",,
  IF(I184="",
     _xlfn.TEXTSPLIT(H184,";"),
     _xlfn.TEXTSPLIT(H184,";") &amp; ":" &amp; _xlfn.TEXTSPLIT(I184,";")
  )
)</f>
        <v>RISK47:C02,C59,C24,C44</v>
      </c>
      <c r="K184" s="290" t="s">
        <v>1839</v>
      </c>
      <c r="L184" s="253" t="b" cm="1">
        <f t="array" ref="L184">_xlfn.LET(
  _xlpm.hay, TRIM(Triggers!$N$1:$BF$1),
  _xlpm.keysRaw, IFERROR(TRIM(_xlfn.TEXTSPLIT(B184,",")),""),
  _xlpm.tagsRaw, IFERROR(TRIM(_xlfn.TEXTSPLIT(F184,",")),""),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4" s="266" t="str">
        <f>_xlfn.XLOOKUP(C184, FA!D:D, FA!E:E, "")</f>
        <v>FA:HSE</v>
      </c>
      <c r="N184" s="290" t="s">
        <v>1845</v>
      </c>
      <c r="O184" s="253" t="str" cm="1">
        <f t="array" ref="O184:AD184">_xlfn.LET(
  _xlpm.groups, _xlfn.TEXTSPLIT(J184,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4" s="253" t="str">
        <v>RISK47</v>
      </c>
      <c r="Q184" s="253" t="str">
        <v>Impaired Contestability Due to Communication Failures</v>
      </c>
      <c r="R184" s="253"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S184" s="253" t="str">
        <v>C02</v>
      </c>
      <c r="T184"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84"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84" s="253" t="str">
        <v>C59</v>
      </c>
      <c r="W18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8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Y184" s="253" t="str">
        <v>C24</v>
      </c>
      <c r="Z184" s="253" t="str">
        <v>Product Governance
To ensure all AI models and products adhere to required privacy and security standards before deployment. Systematic governance reduces the risk of non-compliance, reputational harm, and security failures in production.</v>
      </c>
      <c r="AA184"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AB184" s="253" t="str">
        <v>C44</v>
      </c>
      <c r="AC184" s="253" t="str">
        <v xml:space="preserve">Communicate uncertainty
To improve transparency, build user trust, and support responsible decision-making by clearly conveying when AI outputs may be uncertain, incomplete, or require human review.
</v>
      </c>
      <c r="AD184"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185" spans="1:36" ht="25.5" customHeight="1">
      <c r="A185" s="289" t="s">
        <v>1846</v>
      </c>
      <c r="B185" s="290" t="s">
        <v>425</v>
      </c>
      <c r="C185" s="288" t="s">
        <v>1164</v>
      </c>
      <c r="D185" s="290" t="s">
        <v>1847</v>
      </c>
      <c r="E185" s="290" t="s">
        <v>1007</v>
      </c>
      <c r="F185" s="288" t="s">
        <v>1848</v>
      </c>
      <c r="G185" s="288" t="s">
        <v>1849</v>
      </c>
      <c r="H185" s="290" t="s">
        <v>1284</v>
      </c>
      <c r="I185" s="290" t="s">
        <v>1391</v>
      </c>
      <c r="J185" s="290" t="str" cm="1">
        <f t="array" ref="J185">_xlfn.TEXTJOIN(" | ",,
  IF(I185="",
     _xlfn.TEXTSPLIT(H185,";"),
     _xlfn.TEXTSPLIT(H185,";") &amp; ":" &amp; _xlfn.TEXTSPLIT(I185,";")
  )
)</f>
        <v>RISK24:C44,C15</v>
      </c>
      <c r="K185" s="290" t="s">
        <v>1850</v>
      </c>
      <c r="L185" s="253" t="b" cm="1">
        <f t="array" ref="L185">_xlfn.LET(
  _xlpm.hay, TRIM(Triggers!$N$1:$BF$1),
  _xlpm.keysRaw, IFERROR(TRIM(_xlfn.TEXTSPLIT(B185,",")),""),
  _xlpm.tagsRaw, IFERROR(TRIM(_xlfn.TEXTSPLIT(F185,",")),""),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5" s="266" t="str">
        <f>_xlfn.XLOOKUP(C185, FA!D:D, FA!E:E, "")</f>
        <v>FA:TRANSPARENCY</v>
      </c>
      <c r="N185" s="290" t="s">
        <v>1851</v>
      </c>
      <c r="O185" s="253" t="str" cm="1">
        <f t="array" ref="O185:X185">_xlfn.LET(
  _xlpm.groups, _xlfn.TEXTSPLIT(J185,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5" s="253" t="str">
        <v>RISK24</v>
      </c>
      <c r="Q185" s="253" t="str">
        <v>Users and stakeholders cannot understand or challenge AI decisions</v>
      </c>
      <c r="R185"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185" s="253" t="str">
        <v>C44</v>
      </c>
      <c r="T185" s="253" t="str">
        <v xml:space="preserve">Communicate uncertainty
To improve transparency, build user trust, and support responsible decision-making by clearly conveying when AI outputs may be uncertain, incomplete, or require human review.
</v>
      </c>
      <c r="U185"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V185" s="253" t="str">
        <v>C15</v>
      </c>
      <c r="W185"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185"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186" spans="1:36" ht="25.5" customHeight="1">
      <c r="A186" s="289" t="s">
        <v>1852</v>
      </c>
      <c r="B186" s="290" t="s">
        <v>425</v>
      </c>
      <c r="C186" s="288" t="s">
        <v>1275</v>
      </c>
      <c r="D186" s="290" t="s">
        <v>1853</v>
      </c>
      <c r="E186" s="290" t="s">
        <v>1007</v>
      </c>
      <c r="F186" s="288" t="s">
        <v>1146</v>
      </c>
      <c r="G186" s="288" t="s">
        <v>178</v>
      </c>
      <c r="H186" s="290" t="s">
        <v>1045</v>
      </c>
      <c r="I186" s="290" t="s">
        <v>1854</v>
      </c>
      <c r="J186" s="290" t="str" cm="1">
        <f t="array" ref="J186">_xlfn.TEXTJOIN(" | ",,
  IF(I186="",
     _xlfn.TEXTSPLIT(H186,";"),
     _xlfn.TEXTSPLIT(H186,";") &amp; ":" &amp; _xlfn.TEXTSPLIT(I186,";")
  )
)</f>
        <v>RISK17:C02,C18,C31,C32,C55,C33</v>
      </c>
      <c r="K186" s="290" t="s">
        <v>1850</v>
      </c>
      <c r="L186" s="253" t="b" cm="1">
        <f t="array" ref="L186">_xlfn.LET(
  _xlpm.hay, TRIM(Triggers!$N$1:$BF$1),
  _xlpm.keysRaw, IFERROR(TRIM(_xlfn.TEXTSPLIT(B186,",")),""),
  _xlpm.tagsRaw, IFERROR(TRIM(_xlfn.TEXTSPLIT(F186,",")),""),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6" s="266" t="str">
        <f>_xlfn.XLOOKUP(C186, FA!D:D, FA!E:E, "")</f>
        <v>FA:SAFETY</v>
      </c>
      <c r="N186" s="290" t="s">
        <v>1855</v>
      </c>
      <c r="O186" s="253" t="str" cm="1">
        <f t="array" ref="O186:AJ186">_xlfn.LET(
  _xlpm.groups, _xlfn.TEXTSPLIT(J186,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6" s="253" t="str">
        <v>RISK17</v>
      </c>
      <c r="Q186" s="253" t="str">
        <v>Unreliable AI decisions due to inadequate model testing</v>
      </c>
      <c r="R186" s="253"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186" s="253" t="str">
        <v>C02</v>
      </c>
      <c r="T186"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86"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86" s="253" t="str">
        <v>C18</v>
      </c>
      <c r="W186"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X186"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Y186" s="253" t="str">
        <v>C31</v>
      </c>
      <c r="Z186"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AA186"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AB186" s="253" t="str">
        <v>C32</v>
      </c>
      <c r="AC186" s="253"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D186" s="253"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E186" s="253" t="str">
        <v>C55</v>
      </c>
      <c r="AF186" s="253" t="str">
        <v>Bias &amp; Fairness Testing
To ensure that AI systems do not produce discriminatory or systematically unfair outcomes across different user groups, which could lead to harm, regulatory non-compliance, and erosion of public trust.</v>
      </c>
      <c r="AG186"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AH186" s="253" t="str">
        <v>C33</v>
      </c>
      <c r="AI186"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J186"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row>
    <row r="187" spans="1:36" ht="25.5" customHeight="1">
      <c r="A187" s="289" t="s">
        <v>1856</v>
      </c>
      <c r="B187" s="290" t="s">
        <v>429</v>
      </c>
      <c r="C187" s="288" t="s">
        <v>1068</v>
      </c>
      <c r="D187" s="290" t="s">
        <v>1857</v>
      </c>
      <c r="E187" s="290" t="s">
        <v>1007</v>
      </c>
      <c r="F187" s="288" t="s">
        <v>1140</v>
      </c>
      <c r="G187" s="288" t="s">
        <v>180</v>
      </c>
      <c r="H187" s="290" t="s">
        <v>1205</v>
      </c>
      <c r="I187" s="290" t="s">
        <v>1608</v>
      </c>
      <c r="J187" s="290" t="str" cm="1">
        <f t="array" ref="J187">_xlfn.TEXTJOIN(" | ",,
  IF(I187="",
     _xlfn.TEXTSPLIT(H187,";"),
     _xlfn.TEXTSPLIT(H187,";") &amp; ":" &amp; _xlfn.TEXTSPLIT(I187,";")
  )
)</f>
        <v>RISK05:C53</v>
      </c>
      <c r="K187" s="290" t="s">
        <v>1858</v>
      </c>
      <c r="L187" s="253" t="b" cm="1">
        <f t="array" ref="L187">_xlfn.LET(
  _xlpm.hay, TRIM(Triggers!$N$1:$BF$1),
  _xlpm.keysRaw, IFERROR(TRIM(_xlfn.TEXTSPLIT(B187,",")),""),
  _xlpm.tagsRaw, IFERROR(TRIM(_xlfn.TEXTSPLIT(F187,",")),""),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7" s="266" t="str">
        <f>_xlfn.XLOOKUP(C187, FA!D:D, FA!E:E, "")</f>
        <v>FA:DATA;FA:PRIVACY</v>
      </c>
      <c r="N187" s="290" t="s">
        <v>1859</v>
      </c>
      <c r="O187" s="253" t="str" cm="1">
        <f t="array" ref="O187:U187">_xlfn.LET(
  _xlpm.groups, _xlfn.TEXTSPLIT(J187,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7" s="253" t="str">
        <v>RISK05</v>
      </c>
      <c r="Q187" s="253" t="str">
        <v>Unauthorized Use of Proprietary or Third-Party Data</v>
      </c>
      <c r="R187"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187" s="253" t="str">
        <v>C53</v>
      </c>
      <c r="T187"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U187"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row>
    <row r="188" spans="1:36" ht="25.5" customHeight="1">
      <c r="A188" s="289" t="s">
        <v>1860</v>
      </c>
      <c r="B188" s="290" t="s">
        <v>429</v>
      </c>
      <c r="C188" s="288" t="s">
        <v>1275</v>
      </c>
      <c r="D188" s="290" t="s">
        <v>1861</v>
      </c>
      <c r="E188" s="290" t="s">
        <v>1007</v>
      </c>
      <c r="F188" s="288" t="s">
        <v>1227</v>
      </c>
      <c r="G188" s="288" t="s">
        <v>1021</v>
      </c>
      <c r="H188" s="290" t="s">
        <v>1709</v>
      </c>
      <c r="I188" s="290" t="s">
        <v>1862</v>
      </c>
      <c r="J188" s="290" t="str" cm="1">
        <f t="array" ref="J188">_xlfn.TEXTJOIN(" | ",,
  IF(I188="",
     _xlfn.TEXTSPLIT(H188,";"),
     _xlfn.TEXTSPLIT(H188,";") &amp; ":" &amp; _xlfn.TEXTSPLIT(I188,";")
  )
)</f>
        <v>RISK20:C01,C02,C13</v>
      </c>
      <c r="K188" s="290" t="s">
        <v>1858</v>
      </c>
      <c r="L188" s="253" t="b" cm="1">
        <f t="array" ref="L188">_xlfn.LET(
  _xlpm.hay, TRIM(Triggers!$N$1:$BF$1),
  _xlpm.keysRaw, IFERROR(TRIM(_xlfn.TEXTSPLIT(B188,",")),""),
  _xlpm.tagsRaw, IFERROR(TRIM(_xlfn.TEXTSPLIT(F188,",")),""),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8" s="266" t="str">
        <f>_xlfn.XLOOKUP(C188, FA!D:D, FA!E:E, "")</f>
        <v>FA:SAFETY</v>
      </c>
      <c r="N188" s="290" t="s">
        <v>1863</v>
      </c>
      <c r="O188" s="253" t="str" cm="1">
        <f t="array" ref="O188:AA188">_xlfn.LET(
  _xlpm.groups, _xlfn.TEXTSPLIT(J188,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8" s="253" t="str">
        <v>RISK20</v>
      </c>
      <c r="Q188" s="253" t="str">
        <v>System vulnerable to manipulation leading to harmful or deceptive outputs</v>
      </c>
      <c r="R188" s="253"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188" s="253" t="str">
        <v>C01</v>
      </c>
      <c r="T188"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88"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88" s="253" t="str">
        <v>C02</v>
      </c>
      <c r="W188"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X188"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Y188" s="253" t="str">
        <v>C13</v>
      </c>
      <c r="Z188"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AA188"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row>
    <row r="189" spans="1:36" ht="25.5" customHeight="1">
      <c r="A189" s="289" t="s">
        <v>1864</v>
      </c>
      <c r="B189" s="290" t="s">
        <v>433</v>
      </c>
      <c r="C189" s="288" t="s">
        <v>1275</v>
      </c>
      <c r="D189" s="290" t="s">
        <v>1865</v>
      </c>
      <c r="E189" s="290" t="s">
        <v>1362</v>
      </c>
      <c r="F189" s="288" t="s">
        <v>1407</v>
      </c>
      <c r="G189" s="288" t="s">
        <v>1849</v>
      </c>
      <c r="H189" s="290" t="s">
        <v>1015</v>
      </c>
      <c r="I189" s="290" t="s">
        <v>1866</v>
      </c>
      <c r="J189" s="290" t="str" cm="1">
        <f t="array" ref="J189">_xlfn.TEXTJOIN(" | ",,
  IF(I189="",
     _xlfn.TEXTSPLIT(H189,";"),
     _xlfn.TEXTSPLIT(H189,";") &amp; ":" &amp; _xlfn.TEXTSPLIT(I189,";")
  )
)</f>
        <v>RISK43:C33,C46</v>
      </c>
      <c r="K189" s="290" t="s">
        <v>1867</v>
      </c>
      <c r="L189" s="253" t="b" cm="1">
        <f t="array" ref="L189">_xlfn.LET(
  _xlpm.hay, TRIM(Triggers!$N$1:$BF$1),
  _xlpm.keysRaw, IFERROR(TRIM(_xlfn.TEXTSPLIT(B189,",")),""),
  _xlpm.tagsRaw, IFERROR(TRIM(_xlfn.TEXTSPLIT(F189,",")),""),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9" s="266" t="str">
        <f>_xlfn.XLOOKUP(C189, FA!D:D, FA!E:E, "")</f>
        <v>FA:SAFETY</v>
      </c>
      <c r="N189" s="290" t="s">
        <v>1868</v>
      </c>
      <c r="O189" s="253" t="str" cm="1">
        <f t="array" ref="O189:X189">_xlfn.LET(
  _xlpm.groups, _xlfn.TEXTSPLIT(J189,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9" s="253" t="str">
        <v>RISK43</v>
      </c>
      <c r="Q189" s="253" t="str">
        <v>Regulatory Non-Compliance Due to Inadequate Fairness, Privacy, and Security Controls</v>
      </c>
      <c r="R189"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189" s="253" t="str">
        <v>C33</v>
      </c>
      <c r="T189"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U189"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V189" s="253" t="str">
        <v>C46</v>
      </c>
      <c r="W189" s="253" t="str">
        <v xml:space="preserve">Pre-deployment Responsible AI Reviews 
To identify and address risks, vulnerabilities, and potential misuse before AI systems are launched, improving safety, reliability, and public trust.
</v>
      </c>
      <c r="X189"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190" spans="1:36" ht="25.5" customHeight="1">
      <c r="A190" s="289" t="s">
        <v>1869</v>
      </c>
      <c r="B190" s="290" t="s">
        <v>433</v>
      </c>
      <c r="C190" s="288" t="s">
        <v>1164</v>
      </c>
      <c r="D190" s="290" t="s">
        <v>1870</v>
      </c>
      <c r="E190" s="290" t="s">
        <v>1007</v>
      </c>
      <c r="F190" s="288" t="s">
        <v>1146</v>
      </c>
      <c r="G190" s="288" t="s">
        <v>178</v>
      </c>
      <c r="H190" s="290" t="s">
        <v>1284</v>
      </c>
      <c r="I190" s="290" t="s">
        <v>1391</v>
      </c>
      <c r="J190" s="290" t="str" cm="1">
        <f t="array" ref="J190">_xlfn.TEXTJOIN(" | ",,
  IF(I190="",
     _xlfn.TEXTSPLIT(H190,";"),
     _xlfn.TEXTSPLIT(H190,";") &amp; ":" &amp; _xlfn.TEXTSPLIT(I190,";")
  )
)</f>
        <v>RISK24:C44,C15</v>
      </c>
      <c r="K190" s="290" t="s">
        <v>1867</v>
      </c>
      <c r="L190" s="253" t="b" cm="1">
        <f t="array" ref="L190">_xlfn.LET(
  _xlpm.hay, TRIM(Triggers!$N$1:$BF$1),
  _xlpm.keysRaw, IFERROR(TRIM(_xlfn.TEXTSPLIT(B190,",")),""),
  _xlpm.tagsRaw, IFERROR(TRIM(_xlfn.TEXTSPLIT(F190,",")),""),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0" s="266" t="str">
        <f>_xlfn.XLOOKUP(C190, FA!D:D, FA!E:E, "")</f>
        <v>FA:TRANSPARENCY</v>
      </c>
      <c r="N190" s="290" t="s">
        <v>1871</v>
      </c>
      <c r="O190" s="253" t="str" cm="1">
        <f t="array" ref="O190:X190">_xlfn.LET(
  _xlpm.groups, _xlfn.TEXTSPLIT(J190,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0" s="253" t="str">
        <v>RISK24</v>
      </c>
      <c r="Q190" s="253" t="str">
        <v>Users and stakeholders cannot understand or challenge AI decisions</v>
      </c>
      <c r="R190"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190" s="253" t="str">
        <v>C44</v>
      </c>
      <c r="T190" s="253" t="str">
        <v xml:space="preserve">Communicate uncertainty
To improve transparency, build user trust, and support responsible decision-making by clearly conveying when AI outputs may be uncertain, incomplete, or require human review.
</v>
      </c>
      <c r="U190"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V190" s="253" t="str">
        <v>C15</v>
      </c>
      <c r="W190"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190"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191" spans="1:36" ht="25.5" customHeight="1">
      <c r="A191" s="289" t="s">
        <v>1872</v>
      </c>
      <c r="B191" s="290" t="s">
        <v>433</v>
      </c>
      <c r="C191" s="288" t="s">
        <v>1322</v>
      </c>
      <c r="D191" s="290" t="s">
        <v>1873</v>
      </c>
      <c r="E191" s="290" t="s">
        <v>1007</v>
      </c>
      <c r="F191" s="288" t="s">
        <v>1227</v>
      </c>
      <c r="G191" s="288" t="s">
        <v>1021</v>
      </c>
      <c r="H191" s="290" t="s">
        <v>1324</v>
      </c>
      <c r="I191" s="290" t="s">
        <v>1409</v>
      </c>
      <c r="J191" s="290" t="str" cm="1">
        <f t="array" ref="J191">_xlfn.TEXTJOIN(" | ",,
  IF(I191="",
     _xlfn.TEXTSPLIT(H191,";"),
     _xlfn.TEXTSPLIT(H191,";") &amp; ":" &amp; _xlfn.TEXTSPLIT(I191,";")
  )
)</f>
        <v>RISK32:C01,C13,C32,C40,C33,C64</v>
      </c>
      <c r="K191" s="290" t="s">
        <v>1867</v>
      </c>
      <c r="L191" s="253" t="b" cm="1">
        <f t="array" ref="L191">_xlfn.LET(
  _xlpm.hay, TRIM(Triggers!$N$1:$BF$1),
  _xlpm.keysRaw, IFERROR(TRIM(_xlfn.TEXTSPLIT(B191,",")),""),
  _xlpm.tagsRaw, IFERROR(TRIM(_xlfn.TEXTSPLIT(F191,",")),""),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1" s="266" t="str">
        <f>_xlfn.XLOOKUP(C191, FA!D:D, FA!E:E, "")</f>
        <v>FA:SAFETY</v>
      </c>
      <c r="N191" s="290" t="s">
        <v>1874</v>
      </c>
      <c r="O191" s="253" t="str" cm="1">
        <f t="array" ref="O191:AJ191">_xlfn.LET(
  _xlpm.groups, _xlfn.TEXTSPLIT(J191,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1" s="253" t="str">
        <v>RISK32</v>
      </c>
      <c r="Q191" s="253" t="str">
        <v>Misuse of AI System for Harmful or Unintended Purposes</v>
      </c>
      <c r="R191"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191" s="253" t="str">
        <v>C01</v>
      </c>
      <c r="T191"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91"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91" s="253" t="str">
        <v>C13</v>
      </c>
      <c r="W191"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191"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191" s="253" t="str">
        <v>C32</v>
      </c>
      <c r="Z191" s="253"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A191" s="253"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B191" s="253" t="str">
        <v>C40</v>
      </c>
      <c r="AC191" s="253" t="str">
        <v xml:space="preserve">Disclose AI-generated content
To promote transparency, build user trust, and comply with regulations by making it clear when content has been created by AI rather than a human.
</v>
      </c>
      <c r="AD191" s="253" t="str">
        <v xml:space="preserve">Add visible labels or notices (e.g., “AI-generated”) to chatbot responses, emails, or documents.    
. Implement watermarks or metadata in generated files.       
. Regularly review disclosures for clarity and accuracy.
</v>
      </c>
      <c r="AE191" s="253" t="str">
        <v>C33</v>
      </c>
      <c r="AF191"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191"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191" s="253" t="str">
        <v>C64</v>
      </c>
      <c r="AI191"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191"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192" spans="1:36" ht="25.5" customHeight="1">
      <c r="A192" s="289" t="s">
        <v>1875</v>
      </c>
      <c r="B192" s="290" t="s">
        <v>437</v>
      </c>
      <c r="C192" s="288" t="s">
        <v>1012</v>
      </c>
      <c r="D192" s="290" t="s">
        <v>1876</v>
      </c>
      <c r="E192" s="290" t="s">
        <v>1007</v>
      </c>
      <c r="F192" s="288" t="s">
        <v>1395</v>
      </c>
      <c r="G192" s="288" t="s">
        <v>178</v>
      </c>
      <c r="H192" s="290" t="s">
        <v>1357</v>
      </c>
      <c r="I192" s="290" t="s">
        <v>1877</v>
      </c>
      <c r="J192" s="290" t="str" cm="1">
        <f t="array" ref="J192">_xlfn.TEXTJOIN(" | ",,
  IF(I192="",
     _xlfn.TEXTSPLIT(H192,";"),
     _xlfn.TEXTSPLIT(H192,";") &amp; ":" &amp; _xlfn.TEXTSPLIT(I192,";")
  )
)</f>
        <v>RISK36:C01,C27,C45</v>
      </c>
      <c r="K192" s="290" t="s">
        <v>1878</v>
      </c>
      <c r="L192" s="253" t="b" cm="1">
        <f t="array" ref="L192">_xlfn.LET(
  _xlpm.hay, TRIM(Triggers!$N$1:$BF$1),
  _xlpm.keysRaw, IFERROR(TRIM(_xlfn.TEXTSPLIT(B192,",")),""),
  _xlpm.tagsRaw, IFERROR(TRIM(_xlfn.TEXTSPLIT(F192,",")),""),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2" s="266" t="str">
        <f>_xlfn.XLOOKUP(C192, FA!D:D, FA!E:E, "")</f>
        <v>FA:HOVERSIGHT</v>
      </c>
      <c r="N192" s="290" t="s">
        <v>1879</v>
      </c>
      <c r="O192" s="253" t="str" cm="1">
        <f t="array" ref="O192:AA192">_xlfn.LET(
  _xlpm.groups, _xlfn.TEXTSPLIT(J192,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2" s="253" t="str">
        <v>RISK36</v>
      </c>
      <c r="Q192" s="253" t="str">
        <v>Unbounded AI Autonomy Leading to Unintended or Harmful Actions</v>
      </c>
      <c r="R192"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192" s="253" t="str">
        <v>C01</v>
      </c>
      <c r="T192"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92"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92" s="253" t="str">
        <v>C27</v>
      </c>
      <c r="W192"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192" s="253" t="str">
        <v>Implement a centralized dashboard that provides real-time visibility into the operational and security status of AI systems. This includes monitoring model behavior (AIOps), detecting anomalies, tracking access logs, and surfacing potential security threats (SecOps).</v>
      </c>
      <c r="Y192" s="253" t="str">
        <v>C45</v>
      </c>
      <c r="Z192" s="253" t="str">
        <v xml:space="preserve">Set boundaries for automation
To prevent unintended harm or errors by ensuring that high-risk actions (such as launching production code) require human review and approval. This reduces operational risks and builds accountability.
</v>
      </c>
      <c r="AA192"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193" spans="1:72" ht="25.5" customHeight="1">
      <c r="A193" s="289" t="s">
        <v>1880</v>
      </c>
      <c r="B193" s="290" t="s">
        <v>437</v>
      </c>
      <c r="C193" s="288" t="s">
        <v>1049</v>
      </c>
      <c r="D193" s="290" t="s">
        <v>1881</v>
      </c>
      <c r="E193" s="290" t="s">
        <v>1007</v>
      </c>
      <c r="F193" s="288" t="s">
        <v>1140</v>
      </c>
      <c r="G193" s="288" t="s">
        <v>1051</v>
      </c>
      <c r="H193" s="290" t="s">
        <v>1152</v>
      </c>
      <c r="I193" s="290" t="s">
        <v>1882</v>
      </c>
      <c r="J193" s="290" t="str" cm="1">
        <f t="array" ref="J193">_xlfn.TEXTJOIN(" | ",,
  IF(I193="",
     _xlfn.TEXTSPLIT(H193,";"),
     _xlfn.TEXTSPLIT(H193,";") &amp; ":" &amp; _xlfn.TEXTSPLIT(I193,";")
  )
)</f>
        <v>RISK29:C05,C19,C12,C62</v>
      </c>
      <c r="K193" s="290" t="s">
        <v>1878</v>
      </c>
      <c r="L193" s="253" t="b" cm="1">
        <f t="array" ref="L193">_xlfn.LET(
  _xlpm.hay, TRIM(Triggers!$N$1:$BF$1),
  _xlpm.keysRaw, IFERROR(TRIM(_xlfn.TEXTSPLIT(B193,",")),""),
  _xlpm.tagsRaw, IFERROR(TRIM(_xlfn.TEXTSPLIT(F193,",")),""),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3" s="266" t="str">
        <f>_xlfn.XLOOKUP(C193, FA!D:D, FA!E:E, "")</f>
        <v>FA:SECURITY</v>
      </c>
      <c r="N193" s="290" t="s">
        <v>1883</v>
      </c>
      <c r="O193" s="253" t="str" cm="1">
        <f t="array" ref="O193:AD193">_xlfn.LET(
  _xlpm.groups, _xlfn.TEXTSPLIT(J193,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3" s="253" t="str">
        <v>RISK29</v>
      </c>
      <c r="Q193" s="253" t="str">
        <v>AI system compromised through insecure third-party components</v>
      </c>
      <c r="R193"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193" s="253" t="str">
        <v>C05</v>
      </c>
      <c r="T193"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93"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93" s="253" t="str">
        <v>C19</v>
      </c>
      <c r="W193"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X193"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Y193" s="253" t="str">
        <v>C12</v>
      </c>
      <c r="Z193"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A193"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B193" s="253" t="str">
        <v>C62</v>
      </c>
      <c r="AC193"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D193"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194" spans="1:72" ht="25.5" customHeight="1">
      <c r="A194" s="289" t="s">
        <v>1884</v>
      </c>
      <c r="B194" s="290" t="s">
        <v>437</v>
      </c>
      <c r="C194" s="288" t="s">
        <v>1275</v>
      </c>
      <c r="D194" s="290" t="s">
        <v>1885</v>
      </c>
      <c r="E194" s="290" t="s">
        <v>1007</v>
      </c>
      <c r="F194" s="288" t="s">
        <v>1146</v>
      </c>
      <c r="G194" s="288" t="s">
        <v>178</v>
      </c>
      <c r="H194" s="290" t="s">
        <v>1886</v>
      </c>
      <c r="I194" s="290" t="s">
        <v>1272</v>
      </c>
      <c r="J194" s="290" t="str" cm="1">
        <f t="array" ref="J194">_xlfn.TEXTJOIN(" | ",,
  IF(I194="",
     _xlfn.TEXTSPLIT(H194,";"),
     _xlfn.TEXTSPLIT(H194,";") &amp; ":" &amp; _xlfn.TEXTSPLIT(I194,";")
  )
)</f>
        <v>RISK38:C41,C59,C28</v>
      </c>
      <c r="K194" s="290" t="s">
        <v>1878</v>
      </c>
      <c r="L194" s="253" t="b" cm="1">
        <f t="array" ref="L194">_xlfn.LET(
  _xlpm.hay, TRIM(Triggers!$N$1:$BF$1),
  _xlpm.keysRaw, IFERROR(TRIM(_xlfn.TEXTSPLIT(B194,",")),""),
  _xlpm.tagsRaw, IFERROR(TRIM(_xlfn.TEXTSPLIT(F194,",")),""),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4" s="266" t="str">
        <f>_xlfn.XLOOKUP(C194, FA!D:D, FA!E:E, "")</f>
        <v>FA:SAFETY</v>
      </c>
      <c r="N194" s="290" t="s">
        <v>1887</v>
      </c>
      <c r="O194" s="253" t="str" cm="1">
        <f t="array" ref="O194:AA194">_xlfn.LET(
  _xlpm.groups, _xlfn.TEXTSPLIT(J194,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4" s="253" t="str">
        <v>RISK38</v>
      </c>
      <c r="Q194" s="253" t="str">
        <v>Decisions made by AI cannot be traced or explained</v>
      </c>
      <c r="R194"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S194" s="253" t="str">
        <v>C41</v>
      </c>
      <c r="T194" s="253" t="str">
        <v xml:space="preserve">Model Inventory &amp; Audit Logs
To ensure accountability, traceability, and regulatory compliance by keeping detailed records of all AI models, their purposes, usage, and change history. This supports audits, risk reviews, and responsible management.
</v>
      </c>
      <c r="U194" s="253" t="str">
        <v xml:space="preserve">Maintain an up-to-date inventory of all AI models, including descriptions, owners, use cases, and deployment details.
. Implement comprehensive audit logs for access, changes, and usage. 
. Regularly review logs for compliance and risk.
</v>
      </c>
      <c r="V194" s="253" t="str">
        <v>C59</v>
      </c>
      <c r="W19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9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Y194" s="253" t="str">
        <v>C28</v>
      </c>
      <c r="Z194"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AA194" s="253" t="str">
        <v>Track every action your AI agent takes across the entire workflow like tools used, AI models selected, latency, and token usage for complete visibility and faster debugging.</v>
      </c>
    </row>
    <row r="195" spans="1:72" ht="25.5" customHeight="1">
      <c r="A195" s="289" t="s">
        <v>1888</v>
      </c>
      <c r="B195" s="290" t="s">
        <v>437</v>
      </c>
      <c r="C195" s="288" t="s">
        <v>1322</v>
      </c>
      <c r="D195" s="290" t="s">
        <v>1889</v>
      </c>
      <c r="E195" s="290" t="s">
        <v>1007</v>
      </c>
      <c r="F195" s="288" t="s">
        <v>1194</v>
      </c>
      <c r="G195" s="288" t="s">
        <v>1021</v>
      </c>
      <c r="H195" s="290" t="s">
        <v>1357</v>
      </c>
      <c r="I195" s="290" t="s">
        <v>1877</v>
      </c>
      <c r="J195" s="290" t="str" cm="1">
        <f t="array" ref="J195">_xlfn.TEXTJOIN(" | ",,
  IF(I195="",
     _xlfn.TEXTSPLIT(H195,";"),
     _xlfn.TEXTSPLIT(H195,";") &amp; ":" &amp; _xlfn.TEXTSPLIT(I195,";")
  )
)</f>
        <v>RISK36:C01,C27,C45</v>
      </c>
      <c r="K195" s="290" t="s">
        <v>1878</v>
      </c>
      <c r="L195" s="253" t="b" cm="1">
        <f t="array" ref="L195">_xlfn.LET(
  _xlpm.hay, TRIM(Triggers!$N$1:$BF$1),
  _xlpm.keysRaw, IFERROR(TRIM(_xlfn.TEXTSPLIT(B195,",")),""),
  _xlpm.tagsRaw, IFERROR(TRIM(_xlfn.TEXTSPLIT(F195,",")),""),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5" s="266" t="str">
        <f>_xlfn.XLOOKUP(C195, FA!D:D, FA!E:E, "")</f>
        <v>FA:SAFETY</v>
      </c>
      <c r="N195" s="290" t="s">
        <v>1890</v>
      </c>
      <c r="O195" s="253" t="str" cm="1">
        <f t="array" ref="O195:AA195">_xlfn.LET(
  _xlpm.groups, _xlfn.TEXTSPLIT(J195,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5" s="253" t="str">
        <v>RISK36</v>
      </c>
      <c r="Q195" s="253" t="str">
        <v>Unbounded AI Autonomy Leading to Unintended or Harmful Actions</v>
      </c>
      <c r="R195"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195" s="253" t="str">
        <v>C01</v>
      </c>
      <c r="T195"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95"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95" s="253" t="str">
        <v>C27</v>
      </c>
      <c r="W195"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195" s="253" t="str">
        <v>Implement a centralized dashboard that provides real-time visibility into the operational and security status of AI systems. This includes monitoring model behavior (AIOps), detecting anomalies, tracking access logs, and surfacing potential security threats (SecOps).</v>
      </c>
      <c r="Y195" s="253" t="str">
        <v>C45</v>
      </c>
      <c r="Z195" s="253" t="str">
        <v xml:space="preserve">Set boundaries for automation
To prevent unintended harm or errors by ensuring that high-risk actions (such as launching production code) require human review and approval. This reduces operational risks and builds accountability.
</v>
      </c>
      <c r="AA195"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196" spans="1:72" ht="25.5" customHeight="1">
      <c r="A196" s="289" t="s">
        <v>1891</v>
      </c>
      <c r="B196" s="290" t="s">
        <v>437</v>
      </c>
      <c r="C196" s="288" t="s">
        <v>1427</v>
      </c>
      <c r="D196" s="290" t="s">
        <v>1892</v>
      </c>
      <c r="E196" s="290" t="s">
        <v>1007</v>
      </c>
      <c r="F196" s="288" t="s">
        <v>1146</v>
      </c>
      <c r="G196" s="288" t="s">
        <v>178</v>
      </c>
      <c r="H196" s="290" t="s">
        <v>1721</v>
      </c>
      <c r="I196" s="290" t="s">
        <v>1893</v>
      </c>
      <c r="J196" s="290" t="str" cm="1">
        <f t="array" ref="J196">_xlfn.TEXTJOIN(" | ",,
  IF(I196="",
     _xlfn.TEXTSPLIT(H196,";"),
     _xlfn.TEXTSPLIT(H196,";") &amp; ":" &amp; _xlfn.TEXTSPLIT(I196,";")
  )
)</f>
        <v>RISK26:C12,C27,C37,C39</v>
      </c>
      <c r="K196" s="290" t="s">
        <v>1878</v>
      </c>
      <c r="L196" s="253" t="b" cm="1">
        <f t="array" ref="L196">_xlfn.LET(
  _xlpm.hay, TRIM(Triggers!$N$1:$BF$1),
  _xlpm.keysRaw, IFERROR(TRIM(_xlfn.TEXTSPLIT(B196,",")),""),
  _xlpm.tagsRaw, IFERROR(TRIM(_xlfn.TEXTSPLIT(F196,",")),""),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6" s="266" t="str">
        <f>_xlfn.XLOOKUP(C196, FA!D:D, FA!E:E, "")</f>
        <v>FA:EXPLANABILITY</v>
      </c>
      <c r="N196" s="290" t="s">
        <v>1894</v>
      </c>
      <c r="O196" s="253" t="str" cm="1">
        <f t="array" ref="O196:AD196">_xlfn.LET(
  _xlpm.groups, _xlfn.TEXTSPLIT(J196,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6" s="253" t="str">
        <v>RISK26</v>
      </c>
      <c r="Q196" s="253" t="str">
        <v>Lack of performance monitoring or alerting in deployment environments</v>
      </c>
      <c r="R196" s="253" t="str">
        <v>Describes the risk that an AI model in production is tampered with—intentionally or accidentally—without triggering alerts. Such undetected modifications may lead to degraded, unsafe, or malicious outputs, jeopardizing both system integrity and user safety.</v>
      </c>
      <c r="S196" s="253" t="str">
        <v>C12</v>
      </c>
      <c r="T196"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196"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196" s="253" t="str">
        <v>C27</v>
      </c>
      <c r="W196"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196" s="253" t="str">
        <v>Implement a centralized dashboard that provides real-time visibility into the operational and security status of AI systems. This includes monitoring model behavior (AIOps), detecting anomalies, tracking access logs, and surfacing potential security threats (SecOps).</v>
      </c>
      <c r="Y196" s="253" t="str">
        <v>C37</v>
      </c>
      <c r="Z196" s="253" t="str">
        <v xml:space="preserve">Model Drift Alerts
To detect when deployed models become stale, inaccurate, or less reliable over time. Timely alerts enable teams to retrain or update models before errors impact users, reducing risk and maintaining trust and performance.
</v>
      </c>
      <c r="AA196"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196" s="253" t="str">
        <v>C39</v>
      </c>
      <c r="AC196"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196" s="253" t="str">
        <v xml:space="preserve">Define thresholds for normal behavior and set up real-time alerting for deviations.     
. Log all alerts and responses for ongoing review.      
. Periodically update detection rules based on new risks.
</v>
      </c>
    </row>
    <row r="197" spans="1:72" ht="25.5" customHeight="1">
      <c r="A197" s="289" t="s">
        <v>1895</v>
      </c>
      <c r="B197" s="290" t="s">
        <v>437</v>
      </c>
      <c r="C197" s="288" t="s">
        <v>1674</v>
      </c>
      <c r="D197" s="290" t="s">
        <v>1896</v>
      </c>
      <c r="E197" s="290" t="s">
        <v>1007</v>
      </c>
      <c r="F197" s="288" t="s">
        <v>1413</v>
      </c>
      <c r="G197" s="288" t="s">
        <v>1233</v>
      </c>
      <c r="H197" s="290" t="s">
        <v>1352</v>
      </c>
      <c r="I197" s="290" t="s">
        <v>1897</v>
      </c>
      <c r="J197" s="290" t="str" cm="1">
        <f t="array" ref="J197">_xlfn.TEXTJOIN(" | ",,
  IF(I197="",
     _xlfn.TEXTSPLIT(H197,";"),
     _xlfn.TEXTSPLIT(H197,";") &amp; ":" &amp; _xlfn.TEXTSPLIT(I197,";")
  )
)</f>
        <v>RISK57:C21,C29,C45,C57,C73</v>
      </c>
      <c r="K197" s="290" t="s">
        <v>1878</v>
      </c>
      <c r="L197" s="253" t="b" cm="1">
        <f t="array" ref="L197">_xlfn.LET(
  _xlpm.hay, TRIM(Triggers!$N$1:$BF$1),
  _xlpm.keysRaw, IFERROR(TRIM(_xlfn.TEXTSPLIT(B197,",")),""),
  _xlpm.tagsRaw, IFERROR(TRIM(_xlfn.TEXTSPLIT(F197,",")),""),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7" s="266" t="str">
        <f>_xlfn.XLOOKUP(C197, FA!D:D, FA!E:E, "")</f>
        <v>FA:RELIABILITY</v>
      </c>
      <c r="N197" s="290" t="s">
        <v>1898</v>
      </c>
      <c r="O197" s="253" t="str" cm="1">
        <f t="array" ref="O197:AG197">_xlfn.LET(
  _xlpm.groups, _xlfn.TEXTSPLIT(J197,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7" s="253" t="str">
        <v>RISK57</v>
      </c>
      <c r="Q197" s="253" t="str">
        <v>Lack of emergency stop, failover, or kill-switch for agentic systems</v>
      </c>
      <c r="R197" s="253" t="str">
        <v>Agentic systems without robust interruption or rollback mechanisms may continue harmful behavior or fail to recover after errors.</v>
      </c>
      <c r="S197" s="253" t="str">
        <v>C21</v>
      </c>
      <c r="T197" s="253" t="str">
        <v xml:space="preserve">Incident Response Management
To coordinate effective, timely action when AI systems experience security or privacy breaches.
A structured response limits harm, maintains trust, and ensures regulatory compliance.
</v>
      </c>
      <c r="U197"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197" s="253" t="str">
        <v>C29</v>
      </c>
      <c r="W19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197" s="253" t="str">
        <v>Track AI agent activity and system changes with detailed records of system events, user actions, and configuration or model changes. Setting Concrete Metrics.</v>
      </c>
      <c r="Y197" s="253" t="str">
        <v>C45</v>
      </c>
      <c r="Z197" s="253" t="str">
        <v xml:space="preserve">Set boundaries for automation
To prevent unintended harm or errors by ensuring that high-risk actions (such as launching production code) require human review and approval. This reduces operational risks and builds accountability.
</v>
      </c>
      <c r="AA197"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B197" s="253" t="str">
        <v>C57</v>
      </c>
      <c r="AC197"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D197"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AE197" s="253" t="str">
        <v>C73</v>
      </c>
      <c r="AF197" s="253" t="str">
        <v>Vendor-Supported Failover and Reversal Protocols
Vendor-managed autonomous systems or decision agents must provide documented and tested procedures for rolling back, halting, or overriding decisions in real-time. Without vendor-supported mechanisms, SMEs may lack the technical ability to correct or contain adverse outcomes, undermining operational control and resilience.</v>
      </c>
      <c r="AG197" s="253" t="str">
        <v>. Require vendors to implement and document real-time rollback or stop procedures.
. Include failover paths, rollback APIs, and manual override hooks in vendor contract SLAs.
. Test vendor rollback features as part of operational drills.
. Define escalation and rollback responsibility between vendor and internal operators.
. Maintain logs and traceability for all autonomous decision pathways.</v>
      </c>
    </row>
    <row r="198" spans="1:72" ht="46.5" customHeight="1">
      <c r="A198" s="289" t="s">
        <v>1899</v>
      </c>
      <c r="B198" s="290" t="s">
        <v>437</v>
      </c>
      <c r="C198" s="288" t="s">
        <v>1019</v>
      </c>
      <c r="D198" s="253" t="s">
        <v>1900</v>
      </c>
      <c r="E198" s="290" t="s">
        <v>1007</v>
      </c>
      <c r="F198" s="288" t="s">
        <v>1901</v>
      </c>
      <c r="G198" s="288" t="s">
        <v>1051</v>
      </c>
      <c r="H198" s="290" t="s">
        <v>1902</v>
      </c>
      <c r="I198" s="290" t="s">
        <v>1903</v>
      </c>
      <c r="J198" s="290" t="str" cm="1">
        <f t="array" ref="J198">_xlfn.TEXTJOIN(" | ",,
  IF(I198="",
     _xlfn.TEXTSPLIT(H198,";"),
     _xlfn.TEXTSPLIT(H198,";") &amp; ":" &amp; _xlfn.TEXTSPLIT(I198,";")
  )
)</f>
        <v>RISK64:C25,C29,C36,C38,C43,C56 | RISK59:C29,C43</v>
      </c>
      <c r="K198" s="290" t="s">
        <v>1878</v>
      </c>
      <c r="L198" s="253" t="b" cm="1">
        <f t="array" ref="L198">_xlfn.LET(
  _xlpm.hay, TRIM(Triggers!$N$1:$BF$1),
  _xlpm.keysRaw, IFERROR(TRIM(_xlfn.TEXTSPLIT(B198,",")),""),
  _xlpm.tagsRaw, IFERROR(TRIM(_xlfn.TEXTSPLIT(F198,",")),""),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8" s="266" t="str">
        <f>_xlfn.XLOOKUP(C198, FA!D:D, FA!E:E, "")</f>
        <v>FA:RELIABILITY</v>
      </c>
      <c r="N198" s="290" t="s">
        <v>1904</v>
      </c>
      <c r="O198" s="253" t="str" cm="1">
        <f t="array" ref="O198:AS198">_xlfn.LET(
  _xlpm.groups, _xlfn.TEXTSPLIT(J198,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8" s="253" t="str">
        <v>RISK64</v>
      </c>
      <c r="Q198" s="253" t="str">
        <v>Compound harm due to unresolved issues across multiple layers</v>
      </c>
      <c r="R198" s="253"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S198" s="253" t="str">
        <v>C25</v>
      </c>
      <c r="T198" s="253" t="str">
        <v>Risk Governance
To maintain a clear understanding of the residual risks that AI systems pose, allowing for informed decisions and ongoing improvement. A well-maintained AI risk register enables prioritization, accountability, and regulatory compliance.</v>
      </c>
      <c r="U198"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198" s="253" t="str">
        <v>C29</v>
      </c>
      <c r="W198"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198" s="253" t="str">
        <v>Track AI agent activity and system changes with detailed records of system events, user actions, and configuration or model changes. Setting Concrete Metrics.</v>
      </c>
      <c r="Y198" s="253" t="str">
        <v>C36</v>
      </c>
      <c r="Z198"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A198"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AB198" s="253" t="str">
        <v>C38</v>
      </c>
      <c r="AC198" s="253" t="str">
        <v xml:space="preserve">Continuous Incident Response
To ensure that any issues or incidents with live AI models are detected and addressed immediately. This minimizes risk, reduces user impact, and supports system stability and trust.
</v>
      </c>
      <c r="AD198" s="253" t="str">
        <v xml:space="preserve">Set up automated alerts for errors, anomalies, or incidents. 
. Establish clear, rapid response and escalation procedures.  
. Review all incidents and update processes based on lessons learned.
</v>
      </c>
      <c r="AE198" s="253" t="str">
        <v>C43</v>
      </c>
      <c r="AF198" s="253" t="str">
        <v xml:space="preserve">Monitoring Dashboards
To provide real-time visibility into model risks, performance, and operational status. Dashboards help teams quickly detect issues, respond to incidents, and support decision-making and ongoing improvements.
</v>
      </c>
      <c r="AG198" s="253" t="str">
        <v xml:space="preserve">Develop and maintain live dashboards tracking key risk and performance metrics.
. Integrate with data pipelines and monitoring tools for up-to-date information.. Set alerts for abnormal trends or thresholds. 
. Regularly review and update dashboard content.
</v>
      </c>
      <c r="AH198" s="253" t="str">
        <v>C56</v>
      </c>
      <c r="AI198"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J198"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AK198" s="253" t="str">
        <v>RISK59</v>
      </c>
      <c r="AL198" s="253" t="str">
        <v>Escalating risk from autonomous agents interacting in unforeseen ways</v>
      </c>
      <c r="AM198" s="253" t="str">
        <v>Autonomous agents may develop complex interactions, leading to emergent risks, system instability, or unintended behaviors not anticipated at design time.</v>
      </c>
      <c r="AN198" s="253" t="str">
        <v>C29</v>
      </c>
      <c r="AO198"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P198" s="253" t="str">
        <v>Track AI agent activity and system changes with detailed records of system events, user actions, and configuration or model changes. Setting Concrete Metrics.</v>
      </c>
      <c r="AQ198" s="253" t="str">
        <v>C43</v>
      </c>
      <c r="AR198" s="253" t="str">
        <v xml:space="preserve">Monitoring Dashboards
To provide real-time visibility into model risks, performance, and operational status. Dashboards help teams quickly detect issues, respond to incidents, and support decision-making and ongoing improvements.
</v>
      </c>
      <c r="AS198" s="253" t="str">
        <v xml:space="preserve">Develop and maintain live dashboards tracking key risk and performance metrics.
. Integrate with data pipelines and monitoring tools for up-to-date information.. Set alerts for abnormal trends or thresholds. 
. Regularly review and update dashboard content.
</v>
      </c>
    </row>
    <row r="199" spans="1:72" ht="25.5" customHeight="1">
      <c r="A199" s="289" t="s">
        <v>1905</v>
      </c>
      <c r="B199" s="290" t="s">
        <v>437</v>
      </c>
      <c r="C199" s="288" t="s">
        <v>1019</v>
      </c>
      <c r="D199" s="290" t="s">
        <v>1906</v>
      </c>
      <c r="E199" s="290" t="s">
        <v>1007</v>
      </c>
      <c r="F199" s="288" t="s">
        <v>1612</v>
      </c>
      <c r="G199" s="288" t="s">
        <v>1051</v>
      </c>
      <c r="H199" s="290" t="s">
        <v>1907</v>
      </c>
      <c r="I199" s="290" t="s">
        <v>1908</v>
      </c>
      <c r="J199" s="290" t="str" cm="1">
        <f t="array" ref="J199">_xlfn.TEXTJOIN(" | ",,
  IF(I199="",
     _xlfn.TEXTSPLIT(H199,";"),
     _xlfn.TEXTSPLIT(H199,";") &amp; ":" &amp; _xlfn.TEXTSPLIT(I199,";")
  )
)</f>
        <v xml:space="preserve">RISK57:C57 | RISK53:C29 </v>
      </c>
      <c r="K199" s="290" t="s">
        <v>1878</v>
      </c>
      <c r="L199" s="253" t="b" cm="1">
        <f t="array" ref="L199">_xlfn.LET(
  _xlpm.hay, TRIM(Triggers!$N$1:$BF$1),
  _xlpm.keysRaw, IFERROR(TRIM(_xlfn.TEXTSPLIT(B199,",")),""),
  _xlpm.tagsRaw, IFERROR(TRIM(_xlfn.TEXTSPLIT(F199,",")),""),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9" s="266" t="str">
        <f>_xlfn.XLOOKUP(C199, FA!D:D, FA!E:E, "")</f>
        <v>FA:RELIABILITY</v>
      </c>
      <c r="N199" s="290" t="s">
        <v>1909</v>
      </c>
      <c r="O199" s="253" t="str" cm="1">
        <f t="array" ref="O199:AA199">_xlfn.LET(
  _xlpm.groups, _xlfn.TEXTSPLIT(J199,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9" s="253" t="str">
        <v>RISK57</v>
      </c>
      <c r="Q199" s="253" t="str">
        <v>Lack of emergency stop, failover, or kill-switch for agentic systems</v>
      </c>
      <c r="R199" s="253" t="str">
        <v>Agentic systems without robust interruption or rollback mechanisms may continue harmful behavior or fail to recover after errors.</v>
      </c>
      <c r="S199" s="253" t="str">
        <v>C57</v>
      </c>
      <c r="T19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19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199" s="253" t="str">
        <v>RISK53</v>
      </c>
      <c r="W199" s="253" t="str">
        <v>Memory poisoning from malicious or corrupted agent inputs</v>
      </c>
      <c r="X199" s="253" t="str">
        <v>Agents may store and act upon corrupted or deliberately malicious data, leading to persistent inaccurate or unsafe behavior across tasks.</v>
      </c>
      <c r="Y199" s="253" t="str">
        <v>C29</v>
      </c>
      <c r="Z199"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199" s="253" t="str">
        <v>Track AI agent activity and system changes with detailed records of system events, user actions, and configuration or model changes. Setting Concrete Metrics.</v>
      </c>
    </row>
    <row r="200" spans="1:72" ht="25.5" customHeight="1">
      <c r="A200" s="289" t="s">
        <v>1910</v>
      </c>
      <c r="B200" s="290" t="s">
        <v>441</v>
      </c>
      <c r="C200" s="288" t="s">
        <v>1372</v>
      </c>
      <c r="D200" s="290" t="s">
        <v>1911</v>
      </c>
      <c r="E200" s="290" t="s">
        <v>1007</v>
      </c>
      <c r="F200" s="288" t="s">
        <v>1912</v>
      </c>
      <c r="G200" s="288" t="s">
        <v>1849</v>
      </c>
      <c r="H200" s="290" t="s">
        <v>1289</v>
      </c>
      <c r="I200" s="290" t="s">
        <v>1913</v>
      </c>
      <c r="J200" s="290" t="str" cm="1">
        <f t="array" ref="J200">_xlfn.TEXTJOIN(" | ",,
  IF(I200="",
     _xlfn.TEXTSPLIT(H200,";"),
     _xlfn.TEXTSPLIT(H200,";") &amp; ":" &amp; _xlfn.TEXTSPLIT(I200,";")
  )
)</f>
        <v>RISK45:C15,C22,C42,C44,C64</v>
      </c>
      <c r="K200" s="290" t="s">
        <v>439</v>
      </c>
      <c r="L200" s="253" t="b" cm="1">
        <f t="array" ref="L200">_xlfn.LET(
  _xlpm.hay, TRIM(Triggers!$N$1:$BF$1),
  _xlpm.keysRaw, IFERROR(TRIM(_xlfn.TEXTSPLIT(B200,",")),""),
  _xlpm.tagsRaw, IFERROR(TRIM(_xlfn.TEXTSPLIT(F200,",")),""),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0" s="266" t="str">
        <f>_xlfn.XLOOKUP(C200, FA!D:D, FA!E:E, "")</f>
        <v>FA:HRIGHT</v>
      </c>
      <c r="N200" s="290" t="s">
        <v>1914</v>
      </c>
      <c r="O200" s="253" t="str" cm="1">
        <f t="array" ref="O200:AG200">_xlfn.LET(
  _xlpm.groups, _xlfn.TEXTSPLIT(J200,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0" s="253" t="str">
        <v>RISK45</v>
      </c>
      <c r="Q200" s="253" t="str">
        <v>Overreliance on AI Outputs Without Human Oversight</v>
      </c>
      <c r="R200"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200" s="253" t="str">
        <v>C15</v>
      </c>
      <c r="T200"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00"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00" s="253" t="str">
        <v>C22</v>
      </c>
      <c r="W200" s="253" t="str">
        <v>User Policies and Education
To help end users understand how AI systems handle their data, what risks exist, and how they can protect themselves. Clear, accessible policies and education foster trust, reduce misuse, and improve informed consent.</v>
      </c>
      <c r="X200"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200" s="253" t="str">
        <v>C42</v>
      </c>
      <c r="Z200" s="253" t="str">
        <v xml:space="preserve">Transparency Documentation
To ensure stakeholders understand how and why AI models are used, supporting accountability, informed decision-making, and regulatory compliance. Detailed documentation improves trust and helps with audits or reviews.
</v>
      </c>
      <c r="AA200"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B200" s="253" t="str">
        <v>C44</v>
      </c>
      <c r="AC200" s="253" t="str">
        <v xml:space="preserve">Communicate uncertainty
To improve transparency, build user trust, and support responsible decision-making by clearly conveying when AI outputs may be uncertain, incomplete, or require human review.
</v>
      </c>
      <c r="AD200"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AE200" s="253" t="str">
        <v>C64</v>
      </c>
      <c r="AF200"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G200"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201" spans="1:72" ht="25.5" customHeight="1">
      <c r="A201" s="289" t="s">
        <v>1915</v>
      </c>
      <c r="B201" s="290" t="s">
        <v>445</v>
      </c>
      <c r="C201" s="288" t="s">
        <v>1427</v>
      </c>
      <c r="D201" s="290" t="s">
        <v>1916</v>
      </c>
      <c r="E201" s="290" t="s">
        <v>1007</v>
      </c>
      <c r="F201" s="288" t="s">
        <v>259</v>
      </c>
      <c r="G201" s="288" t="s">
        <v>178</v>
      </c>
      <c r="H201" s="290" t="s">
        <v>1721</v>
      </c>
      <c r="I201" s="290" t="s">
        <v>1893</v>
      </c>
      <c r="J201" s="290" t="str" cm="1">
        <f t="array" ref="J201">_xlfn.TEXTJOIN(" | ",,
  IF(I201="",
     _xlfn.TEXTSPLIT(H201,";"),
     _xlfn.TEXTSPLIT(H201,";") &amp; ":" &amp; _xlfn.TEXTSPLIT(I201,";")
  )
)</f>
        <v>RISK26:C12,C27,C37,C39</v>
      </c>
      <c r="K201" s="290" t="s">
        <v>443</v>
      </c>
      <c r="L201" s="253" t="b" cm="1">
        <f t="array" ref="L201">_xlfn.LET(
  _xlpm.hay, TRIM(Triggers!$N$1:$BF$1),
  _xlpm.keysRaw, IFERROR(TRIM(_xlfn.TEXTSPLIT(B201,",")),""),
  _xlpm.tagsRaw, IFERROR(TRIM(_xlfn.TEXTSPLIT(F201,",")),""),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1" s="266" t="str">
        <f>_xlfn.XLOOKUP(C201, FA!D:D, FA!E:E, "")</f>
        <v>FA:EXPLANABILITY</v>
      </c>
      <c r="N201" s="290" t="s">
        <v>1917</v>
      </c>
      <c r="O201" s="253" t="str" cm="1">
        <f t="array" ref="O201:AD201">_xlfn.LET(
  _xlpm.groups, _xlfn.TEXTSPLIT(J201,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1" s="253" t="str">
        <v>RISK26</v>
      </c>
      <c r="Q201" s="253" t="str">
        <v>Lack of performance monitoring or alerting in deployment environments</v>
      </c>
      <c r="R201" s="253" t="str">
        <v>Describes the risk that an AI model in production is tampered with—intentionally or accidentally—without triggering alerts. Such undetected modifications may lead to degraded, unsafe, or malicious outputs, jeopardizing both system integrity and user safety.</v>
      </c>
      <c r="S201" s="253" t="str">
        <v>C12</v>
      </c>
      <c r="T201"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201"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201" s="253" t="str">
        <v>C27</v>
      </c>
      <c r="W201"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01" s="253" t="str">
        <v>Implement a centralized dashboard that provides real-time visibility into the operational and security status of AI systems. This includes monitoring model behavior (AIOps), detecting anomalies, tracking access logs, and surfacing potential security threats (SecOps).</v>
      </c>
      <c r="Y201" s="253" t="str">
        <v>C37</v>
      </c>
      <c r="Z201" s="253" t="str">
        <v xml:space="preserve">Model Drift Alerts
To detect when deployed models become stale, inaccurate, or less reliable over time. Timely alerts enable teams to retrain or update models before errors impact users, reducing risk and maintaining trust and performance.
</v>
      </c>
      <c r="AA201"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201" s="253" t="str">
        <v>C39</v>
      </c>
      <c r="AC201"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201" s="253" t="str">
        <v xml:space="preserve">Define thresholds for normal behavior and set up real-time alerting for deviations.     
. Log all alerts and responses for ongoing review.      
. Periodically update detection rules based on new risks.
</v>
      </c>
    </row>
    <row r="202" spans="1:72" ht="25.5" customHeight="1">
      <c r="A202" s="289" t="s">
        <v>1918</v>
      </c>
      <c r="B202" s="290" t="s">
        <v>445</v>
      </c>
      <c r="C202" s="288" t="s">
        <v>1275</v>
      </c>
      <c r="D202" s="290" t="s">
        <v>1919</v>
      </c>
      <c r="E202" s="290" t="s">
        <v>1007</v>
      </c>
      <c r="F202" s="288" t="s">
        <v>1146</v>
      </c>
      <c r="G202" s="288" t="s">
        <v>178</v>
      </c>
      <c r="H202" s="290" t="s">
        <v>1920</v>
      </c>
      <c r="I202" s="290" t="s">
        <v>1921</v>
      </c>
      <c r="J202" s="290" t="str" cm="1">
        <f t="array" ref="J202">_xlfn.TEXTJOIN(" | ",,
  IF(I202="",
     _xlfn.TEXTSPLIT(H202,";"),
     _xlfn.TEXTSPLIT(H202,";") &amp; ":" &amp; _xlfn.TEXTSPLIT(I202,";")
  )
)</f>
        <v>RISK26:C12,C27,C37,C39 | RISK28:C36,C57</v>
      </c>
      <c r="K202" s="290" t="s">
        <v>443</v>
      </c>
      <c r="L202" s="253" t="b" cm="1">
        <f t="array" ref="L202">_xlfn.LET(
  _xlpm.hay, TRIM(Triggers!$N$1:$BF$1),
  _xlpm.keysRaw, IFERROR(TRIM(_xlfn.TEXTSPLIT(B202,",")),""),
  _xlpm.tagsRaw, IFERROR(TRIM(_xlfn.TEXTSPLIT(F202,",")),""),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2" s="266" t="str">
        <f>_xlfn.XLOOKUP(C202, FA!D:D, FA!E:E, "")</f>
        <v>FA:SAFETY</v>
      </c>
      <c r="N202" s="290" t="s">
        <v>1922</v>
      </c>
      <c r="O202" s="253" t="str" cm="1">
        <f t="array" ref="O202:AM202">_xlfn.LET(
  _xlpm.groups, _xlfn.TEXTSPLIT(J202,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2" s="253" t="str">
        <v>RISK26</v>
      </c>
      <c r="Q202" s="253" t="str">
        <v>Lack of performance monitoring or alerting in deployment environments</v>
      </c>
      <c r="R202" s="253" t="str">
        <v>Describes the risk that an AI model in production is tampered with—intentionally or accidentally—without triggering alerts. Such undetected modifications may lead to degraded, unsafe, or malicious outputs, jeopardizing both system integrity and user safety.</v>
      </c>
      <c r="S202" s="253" t="str">
        <v>C12</v>
      </c>
      <c r="T202"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202"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202" s="253" t="str">
        <v>C27</v>
      </c>
      <c r="W202"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02" s="253" t="str">
        <v>Implement a centralized dashboard that provides real-time visibility into the operational and security status of AI systems. This includes monitoring model behavior (AIOps), detecting anomalies, tracking access logs, and surfacing potential security threats (SecOps).</v>
      </c>
      <c r="Y202" s="253" t="str">
        <v>C37</v>
      </c>
      <c r="Z202" s="253" t="str">
        <v xml:space="preserve">Model Drift Alerts
To detect when deployed models become stale, inaccurate, or less reliable over time. Timely alerts enable teams to retrain or update models before errors impact users, reducing risk and maintaining trust and performance.
</v>
      </c>
      <c r="AA202"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202" s="253" t="str">
        <v>C39</v>
      </c>
      <c r="AC202"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202" s="253" t="str">
        <v xml:space="preserve">Define thresholds for normal behavior and set up real-time alerting for deviations.     
. Log all alerts and responses for ongoing review.      
. Periodically update detection rules based on new risks.
</v>
      </c>
      <c r="AE202" s="253" t="str">
        <v>RISK28</v>
      </c>
      <c r="AF202" s="253" t="str">
        <v>AI service becomes unavailable, impacting users and operations</v>
      </c>
      <c r="AG202"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AH202" s="253" t="str">
        <v>C36</v>
      </c>
      <c r="AI202"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J202"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AK202" s="253" t="str">
        <v>C57</v>
      </c>
      <c r="AL202"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M202"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03" spans="1:72" ht="25.5" customHeight="1">
      <c r="A203" s="289" t="s">
        <v>1923</v>
      </c>
      <c r="B203" s="290" t="s">
        <v>445</v>
      </c>
      <c r="C203" s="288" t="s">
        <v>1012</v>
      </c>
      <c r="D203" s="290" t="s">
        <v>1924</v>
      </c>
      <c r="E203" s="290" t="s">
        <v>1007</v>
      </c>
      <c r="F203" s="288" t="s">
        <v>1363</v>
      </c>
      <c r="G203" s="288" t="s">
        <v>1021</v>
      </c>
      <c r="H203" s="290" t="s">
        <v>1034</v>
      </c>
      <c r="I203" s="290" t="s">
        <v>1925</v>
      </c>
      <c r="J203" s="290" t="str" cm="1">
        <f t="array" ref="J203">_xlfn.TEXTJOIN(" | ",,
  IF(I203="",
     _xlfn.TEXTSPLIT(H203,";"),
     _xlfn.TEXTSPLIT(H203,";") &amp; ":" &amp; _xlfn.TEXTSPLIT(I203,";")
  )
)</f>
        <v>RISK34:C23,C46,C25,C21</v>
      </c>
      <c r="K203" s="290" t="s">
        <v>443</v>
      </c>
      <c r="L203" s="253" t="b" cm="1">
        <f t="array" ref="L203">_xlfn.LET(
  _xlpm.hay, TRIM(Triggers!$N$1:$BF$1),
  _xlpm.keysRaw, IFERROR(TRIM(_xlfn.TEXTSPLIT(B203,",")),""),
  _xlpm.tagsRaw, IFERROR(TRIM(_xlfn.TEXTSPLIT(F203,",")),""),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3" s="266" t="str">
        <f>_xlfn.XLOOKUP(C203, FA!D:D, FA!E:E, "")</f>
        <v>FA:HOVERSIGHT</v>
      </c>
      <c r="N203" s="290" t="s">
        <v>1926</v>
      </c>
      <c r="O203" s="253" t="str" cm="1">
        <f t="array" ref="O203:AD203">_xlfn.LET(
  _xlpm.groups, _xlfn.TEXTSPLIT(J203,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3" s="253" t="str">
        <v>RISK34</v>
      </c>
      <c r="Q203" s="253" t="str">
        <v>No clear responsibility for AI outcomes and failures</v>
      </c>
      <c r="R203"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03" s="253" t="str">
        <v>C23</v>
      </c>
      <c r="T203"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03"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203" s="253" t="str">
        <v>C46</v>
      </c>
      <c r="W203" s="253" t="str">
        <v xml:space="preserve">Pre-deployment Responsible AI Reviews 
To identify and address risks, vulnerabilities, and potential misuse before AI systems are launched, improving safety, reliability, and public trust.
</v>
      </c>
      <c r="X203"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203" s="253" t="str">
        <v>C25</v>
      </c>
      <c r="Z203" s="253" t="str">
        <v>Risk Governance
To maintain a clear understanding of the residual risks that AI systems pose, allowing for informed decisions and ongoing improvement. A well-maintained AI risk register enables prioritization, accountability, and regulatory compliance.</v>
      </c>
      <c r="AA203"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203" s="253" t="str">
        <v>C21</v>
      </c>
      <c r="AC203" s="253" t="str">
        <v xml:space="preserve">Incident Response Management
To coordinate effective, timely action when AI systems experience security or privacy breaches.
A structured response limits harm, maintains trust, and ensures regulatory compliance.
</v>
      </c>
      <c r="AD203"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04" spans="1:72" ht="25.5" customHeight="1">
      <c r="A204" s="289" t="s">
        <v>1927</v>
      </c>
      <c r="B204" s="290" t="s">
        <v>449</v>
      </c>
      <c r="C204" s="288" t="s">
        <v>1275</v>
      </c>
      <c r="D204" s="290" t="s">
        <v>1928</v>
      </c>
      <c r="E204" s="290" t="s">
        <v>1007</v>
      </c>
      <c r="F204" s="288" t="s">
        <v>1140</v>
      </c>
      <c r="G204" s="288" t="s">
        <v>1021</v>
      </c>
      <c r="H204" s="290" t="s">
        <v>1929</v>
      </c>
      <c r="I204" s="290" t="s">
        <v>1930</v>
      </c>
      <c r="J204" s="290" t="str" cm="1">
        <f t="array" ref="J204">_xlfn.TEXTJOIN(" | ",,
  IF(I204="",
     _xlfn.TEXTSPLIT(H204,";"),
     _xlfn.TEXTSPLIT(H204,";") &amp; ":" &amp; _xlfn.TEXTSPLIT(I204,";")
  )
)</f>
        <v>RISK37:C64,C50,C46,C57</v>
      </c>
      <c r="K204" s="290" t="s">
        <v>447</v>
      </c>
      <c r="L204" s="253" t="b" cm="1">
        <f t="array" ref="L204">_xlfn.LET(
  _xlpm.hay, TRIM(Triggers!$N$1:$BF$1),
  _xlpm.keysRaw, IFERROR(TRIM(_xlfn.TEXTSPLIT(B204,",")),""),
  _xlpm.tagsRaw, IFERROR(TRIM(_xlfn.TEXTSPLIT(F204,",")),""),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4" s="266" t="str">
        <f>_xlfn.XLOOKUP(C204, FA!D:D, FA!E:E, "")</f>
        <v>FA:SAFETY</v>
      </c>
      <c r="N204" s="290" t="s">
        <v>1931</v>
      </c>
      <c r="O204" s="253" t="str" cm="1">
        <f t="array" ref="O204:AD204">_xlfn.LET(
  _xlpm.groups, _xlfn.TEXTSPLIT(J204,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4" s="253" t="str">
        <v>RISK37</v>
      </c>
      <c r="Q204" s="253" t="str">
        <v>Lack of Human Override Preventing Timely Intervention</v>
      </c>
      <c r="R204"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04" s="253" t="str">
        <v>C64</v>
      </c>
      <c r="T204"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U204"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c r="V204" s="253" t="str">
        <v>C50</v>
      </c>
      <c r="W204" s="253" t="str">
        <v xml:space="preserve">AI Governance Board
To ensure expert oversight, strategic direction, and responsible use of AI systems across the organization. Governance boards help manage risks, set policies, and provide accountability for AI deployment and operations.
</v>
      </c>
      <c r="X204" s="253"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Y204" s="253" t="str">
        <v>C46</v>
      </c>
      <c r="Z204" s="253" t="str">
        <v xml:space="preserve">Pre-deployment Responsible AI Reviews 
To identify and address risks, vulnerabilities, and potential misuse before AI systems are launched, improving safety, reliability, and public trust.
</v>
      </c>
      <c r="AA204"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04" s="253" t="str">
        <v>C57</v>
      </c>
      <c r="AC204"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D204"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05" spans="1:72" ht="25.5" customHeight="1">
      <c r="A205" s="289" t="s">
        <v>1932</v>
      </c>
      <c r="B205" s="290" t="s">
        <v>449</v>
      </c>
      <c r="C205" s="288" t="s">
        <v>1012</v>
      </c>
      <c r="D205" s="290" t="s">
        <v>1933</v>
      </c>
      <c r="E205" s="290" t="s">
        <v>1007</v>
      </c>
      <c r="F205" s="288" t="s">
        <v>1146</v>
      </c>
      <c r="G205" s="288" t="s">
        <v>178</v>
      </c>
      <c r="H205" s="290" t="s">
        <v>1034</v>
      </c>
      <c r="I205" s="290" t="s">
        <v>1925</v>
      </c>
      <c r="J205" s="290" t="str" cm="1">
        <f t="array" ref="J205">_xlfn.TEXTJOIN(" | ",,
  IF(I205="",
     _xlfn.TEXTSPLIT(H205,";"),
     _xlfn.TEXTSPLIT(H205,";") &amp; ":" &amp; _xlfn.TEXTSPLIT(I205,";")
  )
)</f>
        <v>RISK34:C23,C46,C25,C21</v>
      </c>
      <c r="K205" s="290" t="s">
        <v>447</v>
      </c>
      <c r="L205" s="253" t="b" cm="1">
        <f t="array" ref="L205">_xlfn.LET(
  _xlpm.hay, TRIM(Triggers!$N$1:$BF$1),
  _xlpm.keysRaw, IFERROR(TRIM(_xlfn.TEXTSPLIT(B205,",")),""),
  _xlpm.tagsRaw, IFERROR(TRIM(_xlfn.TEXTSPLIT(F205,",")),""),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5" s="266" t="str">
        <f>_xlfn.XLOOKUP(C205, FA!D:D, FA!E:E, "")</f>
        <v>FA:HOVERSIGHT</v>
      </c>
      <c r="N205" s="290" t="s">
        <v>1934</v>
      </c>
      <c r="O205" s="253" t="str" cm="1">
        <f t="array" ref="O205:AD205">_xlfn.LET(
  _xlpm.groups, _xlfn.TEXTSPLIT(J205,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5" s="253" t="str">
        <v>RISK34</v>
      </c>
      <c r="Q205" s="253" t="str">
        <v>No clear responsibility for AI outcomes and failures</v>
      </c>
      <c r="R205"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05" s="253" t="str">
        <v>C23</v>
      </c>
      <c r="T205"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05"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205" s="253" t="str">
        <v>C46</v>
      </c>
      <c r="W205" s="253" t="str">
        <v xml:space="preserve">Pre-deployment Responsible AI Reviews 
To identify and address risks, vulnerabilities, and potential misuse before AI systems are launched, improving safety, reliability, and public trust.
</v>
      </c>
      <c r="X205"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205" s="253" t="str">
        <v>C25</v>
      </c>
      <c r="Z205" s="253" t="str">
        <v>Risk Governance
To maintain a clear understanding of the residual risks that AI systems pose, allowing for informed decisions and ongoing improvement. A well-maintained AI risk register enables prioritization, accountability, and regulatory compliance.</v>
      </c>
      <c r="AA205"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205" s="253" t="str">
        <v>C21</v>
      </c>
      <c r="AC205" s="253" t="str">
        <v xml:space="preserve">Incident Response Management
To coordinate effective, timely action when AI systems experience security or privacy breaches.
A structured response limits harm, maintains trust, and ensures regulatory compliance.
</v>
      </c>
      <c r="AD205"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06" spans="1:72" ht="25.5" customHeight="1">
      <c r="A206" s="289" t="s">
        <v>1935</v>
      </c>
      <c r="B206" s="290" t="s">
        <v>449</v>
      </c>
      <c r="C206" s="288" t="s">
        <v>1427</v>
      </c>
      <c r="D206" s="290" t="s">
        <v>1936</v>
      </c>
      <c r="E206" s="290" t="s">
        <v>1007</v>
      </c>
      <c r="F206" s="288" t="s">
        <v>1146</v>
      </c>
      <c r="G206" s="288" t="s">
        <v>178</v>
      </c>
      <c r="H206" s="290" t="s">
        <v>1721</v>
      </c>
      <c r="I206" s="290" t="s">
        <v>1893</v>
      </c>
      <c r="J206" s="290" t="str" cm="1">
        <f t="array" ref="J206">_xlfn.TEXTJOIN(" | ",,
  IF(I206="",
     _xlfn.TEXTSPLIT(H206,";"),
     _xlfn.TEXTSPLIT(H206,";") &amp; ":" &amp; _xlfn.TEXTSPLIT(I206,";")
  )
)</f>
        <v>RISK26:C12,C27,C37,C39</v>
      </c>
      <c r="K206" s="290" t="s">
        <v>447</v>
      </c>
      <c r="L206" s="253" t="b" cm="1">
        <f t="array" ref="L206">_xlfn.LET(
  _xlpm.hay, TRIM(Triggers!$N$1:$BF$1),
  _xlpm.keysRaw, IFERROR(TRIM(_xlfn.TEXTSPLIT(B206,",")),""),
  _xlpm.tagsRaw, IFERROR(TRIM(_xlfn.TEXTSPLIT(F206,",")),""),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6" s="266" t="str">
        <f>_xlfn.XLOOKUP(C206, FA!D:D, FA!E:E, "")</f>
        <v>FA:EXPLANABILITY</v>
      </c>
      <c r="N206" s="290" t="s">
        <v>1937</v>
      </c>
      <c r="O206" s="253" t="str" cm="1">
        <f t="array" ref="O206:AD206">_xlfn.LET(
  _xlpm.groups, _xlfn.TEXTSPLIT(J206,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6" s="253" t="str">
        <v>RISK26</v>
      </c>
      <c r="Q206" s="253" t="str">
        <v>Lack of performance monitoring or alerting in deployment environments</v>
      </c>
      <c r="R206" s="253" t="str">
        <v>Describes the risk that an AI model in production is tampered with—intentionally or accidentally—without triggering alerts. Such undetected modifications may lead to degraded, unsafe, or malicious outputs, jeopardizing both system integrity and user safety.</v>
      </c>
      <c r="S206" s="253" t="str">
        <v>C12</v>
      </c>
      <c r="T206"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206"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206" s="253" t="str">
        <v>C27</v>
      </c>
      <c r="W206"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06" s="253" t="str">
        <v>Implement a centralized dashboard that provides real-time visibility into the operational and security status of AI systems. This includes monitoring model behavior (AIOps), detecting anomalies, tracking access logs, and surfacing potential security threats (SecOps).</v>
      </c>
      <c r="Y206" s="253" t="str">
        <v>C37</v>
      </c>
      <c r="Z206" s="253" t="str">
        <v xml:space="preserve">Model Drift Alerts
To detect when deployed models become stale, inaccurate, or less reliable over time. Timely alerts enable teams to retrain or update models before errors impact users, reducing risk and maintaining trust and performance.
</v>
      </c>
      <c r="AA206"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206" s="253" t="str">
        <v>C39</v>
      </c>
      <c r="AC206"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206" s="253" t="str">
        <v xml:space="preserve">Define thresholds for normal behavior and set up real-time alerting for deviations.     
. Log all alerts and responses for ongoing review.      
. Periodically update detection rules based on new risks.
</v>
      </c>
    </row>
    <row r="207" spans="1:72" ht="25.5" customHeight="1">
      <c r="A207" s="289" t="s">
        <v>1938</v>
      </c>
      <c r="B207" s="290" t="s">
        <v>453</v>
      </c>
      <c r="C207" s="288" t="s">
        <v>1275</v>
      </c>
      <c r="D207" s="290" t="s">
        <v>1939</v>
      </c>
      <c r="E207" s="290" t="s">
        <v>1362</v>
      </c>
      <c r="F207" s="288" t="s">
        <v>1407</v>
      </c>
      <c r="G207" s="288" t="s">
        <v>1940</v>
      </c>
      <c r="H207" s="290" t="s">
        <v>1941</v>
      </c>
      <c r="I207" s="290" t="s">
        <v>1942</v>
      </c>
      <c r="J207" s="290" t="str" cm="1">
        <f t="array" ref="J207">_xlfn.TEXTJOIN(" | ",,
  IF(I207="",
     _xlfn.TEXTSPLIT(H207,";"),
     _xlfn.TEXTSPLIT(H207,";") &amp; ":" &amp; _xlfn.TEXTSPLIT(I207,";")
  )
)</f>
        <v>RISK30:C57 | RISK36:C01,C27,C45 | RISK57:C57,C29,C21 | RISK50:C33,C18,C45 | RISK43:C33,C24,C46,C49</v>
      </c>
      <c r="K207" s="290" t="s">
        <v>451</v>
      </c>
      <c r="L207" s="253" t="b" cm="1">
        <f t="array" ref="L207">_xlfn.LET(
  _xlpm.hay, TRIM(Triggers!$N$1:$BF$1),
  _xlpm.keysRaw, IFERROR(TRIM(_xlfn.TEXTSPLIT(B207,",")),""),
  _xlpm.tagsRaw, IFERROR(TRIM(_xlfn.TEXTSPLIT(F207,",")),""),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7" s="266" t="str">
        <f>_xlfn.XLOOKUP(C207, FA!D:D, FA!E:E, "")</f>
        <v>FA:SAFETY</v>
      </c>
      <c r="N207" s="290" t="s">
        <v>1943</v>
      </c>
      <c r="O207" s="253" t="str" cm="1">
        <f t="array" ref="O207:BT207">_xlfn.LET(
  _xlpm.groups, _xlfn.TEXTSPLIT(J207,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7" s="253" t="str">
        <v>RISK30</v>
      </c>
      <c r="Q207" s="253" t="str">
        <v>No ability to pause or reverse harmful AI behavior</v>
      </c>
      <c r="R207"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S207" s="253" t="str">
        <v>C57</v>
      </c>
      <c r="T207"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07"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07" s="253" t="str">
        <v>RISK36</v>
      </c>
      <c r="W207" s="253" t="str">
        <v>Unbounded AI Autonomy Leading to Unintended or Harmful Actions</v>
      </c>
      <c r="X207"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Y207" s="253" t="str">
        <v>C01</v>
      </c>
      <c r="Z207"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AA207"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AB207" s="253" t="str">
        <v>C27</v>
      </c>
      <c r="AC207"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D207" s="253" t="str">
        <v>Implement a centralized dashboard that provides real-time visibility into the operational and security status of AI systems. This includes monitoring model behavior (AIOps), detecting anomalies, tracking access logs, and surfacing potential security threats (SecOps).</v>
      </c>
      <c r="AE207" s="253" t="str">
        <v>C45</v>
      </c>
      <c r="AF207" s="253" t="str">
        <v xml:space="preserve">Set boundaries for automation
To prevent unintended harm or errors by ensuring that high-risk actions (such as launching production code) require human review and approval. This reduces operational risks and builds accountability.
</v>
      </c>
      <c r="AG207"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H207" s="253" t="str">
        <v>RISK57</v>
      </c>
      <c r="AI207" s="253" t="str">
        <v>Lack of emergency stop, failover, or kill-switch for agentic systems</v>
      </c>
      <c r="AJ207" s="253" t="str">
        <v>Agentic systems without robust interruption or rollback mechanisms may continue harmful behavior or fail to recover after errors.</v>
      </c>
      <c r="AK207" s="253" t="str">
        <v>C57</v>
      </c>
      <c r="AL207"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M207"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AN207" s="253" t="str">
        <v>C29</v>
      </c>
      <c r="AO20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P207" s="253" t="str">
        <v>Track AI agent activity and system changes with detailed records of system events, user actions, and configuration or model changes. Setting Concrete Metrics.</v>
      </c>
      <c r="AQ207" s="253" t="str">
        <v>C21</v>
      </c>
      <c r="AR207" s="253" t="str">
        <v xml:space="preserve">Incident Response Management
To coordinate effective, timely action when AI systems experience security or privacy breaches.
A structured response limits harm, maintains trust, and ensures regulatory compliance.
</v>
      </c>
      <c r="AS207"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AT207" s="253" t="str">
        <v>RISK50</v>
      </c>
      <c r="AU207" s="253" t="str">
        <v>Unintended or harmful actions by autonomous agents</v>
      </c>
      <c r="AV207" s="253" t="str">
        <v>Autonomous AI agents may independently execute actions that are unsafe, erroneous, or outside their intended purpose, potentially causing harm or disruption.</v>
      </c>
      <c r="AW207" s="253" t="str">
        <v>C33</v>
      </c>
      <c r="AX207"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Y207"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Z207" s="253" t="str">
        <v>C18</v>
      </c>
      <c r="BA207"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BB207"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BC207" s="253" t="str">
        <v>C45</v>
      </c>
      <c r="BD207" s="253" t="str">
        <v xml:space="preserve">Set boundaries for automation
To prevent unintended harm or errors by ensuring that high-risk actions (such as launching production code) require human review and approval. This reduces operational risks and builds accountability.
</v>
      </c>
      <c r="BE207"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BF207" s="253" t="str">
        <v>RISK43</v>
      </c>
      <c r="BG207" s="253" t="str">
        <v>Regulatory Non-Compliance Due to Inadequate Fairness, Privacy, and Security Controls</v>
      </c>
      <c r="BH207"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BI207" s="253" t="str">
        <v>C33</v>
      </c>
      <c r="BJ207"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BK207"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BL207" s="253" t="str">
        <v>C24</v>
      </c>
      <c r="BM207" s="253" t="str">
        <v>Product Governance
To ensure all AI models and products adhere to required privacy and security standards before deployment. Systematic governance reduces the risk of non-compliance, reputational harm, and security failures in production.</v>
      </c>
      <c r="BN207"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BO207" s="253" t="str">
        <v>C46</v>
      </c>
      <c r="BP207" s="253" t="str">
        <v xml:space="preserve">Pre-deployment Responsible AI Reviews 
To identify and address risks, vulnerabilities, and potential misuse before AI systems are launched, improving safety, reliability, and public trust.
</v>
      </c>
      <c r="BQ207"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BR207" s="253" t="str">
        <v>C49</v>
      </c>
      <c r="BS207" s="253" t="str">
        <v xml:space="preserve">Regulatory Alignment
To ensure AI systems comply with global and industry-specific laws, making them ready for audits and regulatory checks, reducing legal and operational risk.
</v>
      </c>
      <c r="BT207"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08" spans="1:72" ht="25.5" customHeight="1">
      <c r="A208" s="289" t="s">
        <v>1944</v>
      </c>
      <c r="B208" s="290" t="s">
        <v>453</v>
      </c>
      <c r="C208" s="288" t="s">
        <v>1372</v>
      </c>
      <c r="D208" s="290" t="s">
        <v>1945</v>
      </c>
      <c r="E208" s="290" t="s">
        <v>1007</v>
      </c>
      <c r="F208" s="288" t="s">
        <v>1317</v>
      </c>
      <c r="G208" s="288" t="s">
        <v>179</v>
      </c>
      <c r="H208" s="290" t="s">
        <v>1946</v>
      </c>
      <c r="I208" s="290" t="s">
        <v>1947</v>
      </c>
      <c r="J208" s="290" t="str" cm="1">
        <f t="array" ref="J208">_xlfn.TEXTJOIN(" | ",,
  IF(I208="",
     _xlfn.TEXTSPLIT(H208,";"),
     _xlfn.TEXTSPLIT(H208,";") &amp; ":" &amp; _xlfn.TEXTSPLIT(I208,";")
  )
)</f>
        <v>RISK37:C29,C45,C46,C50,C57,C64 | RISK45:C15,C22,C23,C42,C44,C45,C46,C64</v>
      </c>
      <c r="K208" s="290" t="s">
        <v>451</v>
      </c>
      <c r="L208" s="253" t="b" cm="1">
        <f t="array" ref="L208">_xlfn.LET(
  _xlpm.hay, TRIM(Triggers!$N$1:$BF$1),
  _xlpm.keysRaw, IFERROR(TRIM(_xlfn.TEXTSPLIT(B208,",")),""),
  _xlpm.tagsRaw, IFERROR(TRIM(_xlfn.TEXTSPLIT(F208,",")),""),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8" s="266" t="str">
        <f>_xlfn.XLOOKUP(C208, FA!D:D, FA!E:E, "")</f>
        <v>FA:HRIGHT</v>
      </c>
      <c r="N208" s="290" t="s">
        <v>1948</v>
      </c>
      <c r="O208" s="253" t="str" cm="1">
        <f t="array" ref="O208:BK208">_xlfn.LET(
  _xlpm.groups, _xlfn.TEXTSPLIT(J208,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8" s="253" t="str">
        <v>RISK37</v>
      </c>
      <c r="Q208" s="253" t="str">
        <v>Lack of Human Override Preventing Timely Intervention</v>
      </c>
      <c r="R208"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08" s="253" t="str">
        <v>C29</v>
      </c>
      <c r="T208"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08" s="253" t="str">
        <v>Track AI agent activity and system changes with detailed records of system events, user actions, and configuration or model changes. Setting Concrete Metrics.</v>
      </c>
      <c r="V208" s="253" t="str">
        <v>C45</v>
      </c>
      <c r="W208" s="253" t="str">
        <v xml:space="preserve">Set boundaries for automation
To prevent unintended harm or errors by ensuring that high-risk actions (such as launching production code) require human review and approval. This reduces operational risks and builds accountability.
</v>
      </c>
      <c r="X20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08" s="253" t="str">
        <v>C46</v>
      </c>
      <c r="Z208" s="253" t="str">
        <v xml:space="preserve">Pre-deployment Responsible AI Reviews 
To identify and address risks, vulnerabilities, and potential misuse before AI systems are launched, improving safety, reliability, and public trust.
</v>
      </c>
      <c r="AA20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08" s="253" t="str">
        <v>C50</v>
      </c>
      <c r="AC208" s="253" t="str">
        <v xml:space="preserve">AI Governance Board
To ensure expert oversight, strategic direction, and responsible use of AI systems across the organization. Governance boards help manage risks, set policies, and provide accountability for AI deployment and operations.
</v>
      </c>
      <c r="AD208" s="253"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AE208" s="253" t="str">
        <v>C57</v>
      </c>
      <c r="AF208"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G208"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AH208" s="253" t="str">
        <v>C64</v>
      </c>
      <c r="AI208"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208"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c r="AK208" s="253" t="str">
        <v>RISK45</v>
      </c>
      <c r="AL208" s="253" t="str">
        <v>Overreliance on AI Outputs Without Human Oversight</v>
      </c>
      <c r="AM208"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AN208" s="253" t="str">
        <v>C15</v>
      </c>
      <c r="AO208"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P208"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AQ208" s="253" t="str">
        <v>C22</v>
      </c>
      <c r="AR208" s="253" t="str">
        <v>User Policies and Education
To help end users understand how AI systems handle their data, what risks exist, and how they can protect themselves. Clear, accessible policies and education foster trust, reduce misuse, and improve informed consent.</v>
      </c>
      <c r="AS208"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AT208" s="253" t="str">
        <v>C23</v>
      </c>
      <c r="AU208"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V208"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AW208" s="253" t="str">
        <v>C42</v>
      </c>
      <c r="AX208" s="253" t="str">
        <v xml:space="preserve">Transparency Documentation
To ensure stakeholders understand how and why AI models are used, supporting accountability, informed decision-making, and regulatory compliance. Detailed documentation improves trust and helps with audits or reviews.
</v>
      </c>
      <c r="AY208"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Z208" s="253" t="str">
        <v>C44</v>
      </c>
      <c r="BA208" s="253" t="str">
        <v xml:space="preserve">Communicate uncertainty
To improve transparency, build user trust, and support responsible decision-making by clearly conveying when AI outputs may be uncertain, incomplete, or require human review.
</v>
      </c>
      <c r="BB208"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BC208" s="253" t="str">
        <v>C45</v>
      </c>
      <c r="BD208" s="253" t="str">
        <v xml:space="preserve">Set boundaries for automation
To prevent unintended harm or errors by ensuring that high-risk actions (such as launching production code) require human review and approval. This reduces operational risks and builds accountability.
</v>
      </c>
      <c r="BE20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BF208" s="253" t="str">
        <v>C46</v>
      </c>
      <c r="BG208" s="253" t="str">
        <v xml:space="preserve">Pre-deployment Responsible AI Reviews 
To identify and address risks, vulnerabilities, and potential misuse before AI systems are launched, improving safety, reliability, and public trust.
</v>
      </c>
      <c r="BH20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BI208" s="253" t="str">
        <v>C64</v>
      </c>
      <c r="BJ208"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BK208"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209" spans="1:30" ht="25.5" customHeight="1">
      <c r="A209" s="289" t="s">
        <v>1949</v>
      </c>
      <c r="B209" s="290" t="s">
        <v>453</v>
      </c>
      <c r="C209" s="288" t="s">
        <v>1012</v>
      </c>
      <c r="D209" s="290" t="s">
        <v>1950</v>
      </c>
      <c r="E209" s="290" t="s">
        <v>1007</v>
      </c>
      <c r="F209" s="288" t="s">
        <v>1194</v>
      </c>
      <c r="G209" s="288" t="s">
        <v>1021</v>
      </c>
      <c r="H209" s="290" t="s">
        <v>1929</v>
      </c>
      <c r="I209" s="290" t="s">
        <v>1951</v>
      </c>
      <c r="J209" s="290" t="str" cm="1">
        <f t="array" ref="J209">_xlfn.TEXTJOIN(" | ",,
  IF(I209="",
     _xlfn.TEXTSPLIT(H209,";"),
     _xlfn.TEXTSPLIT(H209,";") &amp; ":" &amp; _xlfn.TEXTSPLIT(I209,";")
  )
)</f>
        <v>RISK37:C50,C46,C57</v>
      </c>
      <c r="K209" s="290" t="s">
        <v>451</v>
      </c>
      <c r="L209" s="253" t="b" cm="1">
        <f t="array" ref="L209">_xlfn.LET(
  _xlpm.hay, TRIM(Triggers!$N$1:$BF$1),
  _xlpm.keysRaw, IFERROR(TRIM(_xlfn.TEXTSPLIT(B209,",")),""),
  _xlpm.tagsRaw, IFERROR(TRIM(_xlfn.TEXTSPLIT(F209,",")),""),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9" s="266" t="str">
        <f>_xlfn.XLOOKUP(C209, FA!D:D, FA!E:E, "")</f>
        <v>FA:HOVERSIGHT</v>
      </c>
      <c r="N209" s="290" t="s">
        <v>1952</v>
      </c>
      <c r="O209" s="253" t="str" cm="1">
        <f t="array" ref="O209:AA209">_xlfn.LET(
  _xlpm.groups, _xlfn.TEXTSPLIT(J209,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9" s="253" t="str">
        <v>RISK37</v>
      </c>
      <c r="Q209" s="253" t="str">
        <v>Lack of Human Override Preventing Timely Intervention</v>
      </c>
      <c r="R209"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09" s="253" t="str">
        <v>C50</v>
      </c>
      <c r="T209" s="253" t="str">
        <v xml:space="preserve">AI Governance Board
To ensure expert oversight, strategic direction, and responsible use of AI systems across the organization. Governance boards help manage risks, set policies, and provide accountability for AI deployment and operations.
</v>
      </c>
      <c r="U209" s="253"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V209" s="253" t="str">
        <v>C46</v>
      </c>
      <c r="W209" s="253" t="str">
        <v xml:space="preserve">Pre-deployment Responsible AI Reviews 
To identify and address risks, vulnerabilities, and potential misuse before AI systems are launched, improving safety, reliability, and public trust.
</v>
      </c>
      <c r="X209"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209" s="253" t="str">
        <v>C57</v>
      </c>
      <c r="Z20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0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10" spans="1:30" ht="25.5" customHeight="1">
      <c r="A210" s="289" t="s">
        <v>1953</v>
      </c>
      <c r="B210" s="290" t="s">
        <v>453</v>
      </c>
      <c r="C210" s="288" t="s">
        <v>1275</v>
      </c>
      <c r="D210" s="290" t="s">
        <v>1954</v>
      </c>
      <c r="E210" s="290" t="s">
        <v>1007</v>
      </c>
      <c r="F210" s="288" t="s">
        <v>1194</v>
      </c>
      <c r="G210" s="288" t="s">
        <v>1277</v>
      </c>
      <c r="H210" s="290" t="s">
        <v>1015</v>
      </c>
      <c r="I210" s="290" t="s">
        <v>1955</v>
      </c>
      <c r="J210" s="290" t="str" cm="1">
        <f t="array" ref="J210">_xlfn.TEXTJOIN(" | ",,
  IF(I210="",
     _xlfn.TEXTSPLIT(H210,";"),
     _xlfn.TEXTSPLIT(H210,";") &amp; ":" &amp; _xlfn.TEXTSPLIT(I210,";")
  )
)</f>
        <v>RISK43:C33,C24,C46,C49</v>
      </c>
      <c r="K210" s="290" t="s">
        <v>451</v>
      </c>
      <c r="L210" s="253" t="b" cm="1">
        <f t="array" ref="L210">_xlfn.LET(
  _xlpm.hay, TRIM(Triggers!$N$1:$BF$1),
  _xlpm.keysRaw, IFERROR(TRIM(_xlfn.TEXTSPLIT(B210,",")),""),
  _xlpm.tagsRaw, IFERROR(TRIM(_xlfn.TEXTSPLIT(F210,",")),""),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0" s="266" t="str">
        <f>_xlfn.XLOOKUP(C210, FA!D:D, FA!E:E, "")</f>
        <v>FA:SAFETY</v>
      </c>
      <c r="N210" s="290" t="s">
        <v>1956</v>
      </c>
      <c r="O210" s="253" t="str" cm="1">
        <f t="array" ref="O210:AD210">_xlfn.LET(
  _xlpm.groups, _xlfn.TEXTSPLIT(J210,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0" s="253" t="str">
        <v>RISK43</v>
      </c>
      <c r="Q210" s="253" t="str">
        <v>Regulatory Non-Compliance Due to Inadequate Fairness, Privacy, and Security Controls</v>
      </c>
      <c r="R210"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10" s="253" t="str">
        <v>C33</v>
      </c>
      <c r="T210"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U210"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V210" s="253" t="str">
        <v>C24</v>
      </c>
      <c r="W210" s="253" t="str">
        <v>Product Governance
To ensure all AI models and products adhere to required privacy and security standards before deployment. Systematic governance reduces the risk of non-compliance, reputational harm, and security failures in production.</v>
      </c>
      <c r="X210"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10" s="253" t="str">
        <v>C46</v>
      </c>
      <c r="Z210" s="253" t="str">
        <v xml:space="preserve">Pre-deployment Responsible AI Reviews 
To identify and address risks, vulnerabilities, and potential misuse before AI systems are launched, improving safety, reliability, and public trust.
</v>
      </c>
      <c r="AA210"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10" s="253" t="str">
        <v>C49</v>
      </c>
      <c r="AC210" s="253" t="str">
        <v xml:space="preserve">Regulatory Alignment
To ensure AI systems comply with global and industry-specific laws, making them ready for audits and regulatory checks, reducing legal and operational risk.
</v>
      </c>
      <c r="AD210"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11" spans="1:30" ht="25.5" customHeight="1">
      <c r="A211" s="289" t="s">
        <v>1957</v>
      </c>
      <c r="B211" s="290" t="s">
        <v>453</v>
      </c>
      <c r="C211" s="288" t="s">
        <v>1049</v>
      </c>
      <c r="D211" s="290" t="s">
        <v>1958</v>
      </c>
      <c r="E211" s="290" t="s">
        <v>1007</v>
      </c>
      <c r="F211" s="288" t="s">
        <v>1227</v>
      </c>
      <c r="G211" s="288" t="s">
        <v>1051</v>
      </c>
      <c r="H211" s="290" t="s">
        <v>1152</v>
      </c>
      <c r="I211" s="290" t="s">
        <v>1882</v>
      </c>
      <c r="J211" s="290" t="str" cm="1">
        <f t="array" ref="J211">_xlfn.TEXTJOIN(" | ",,
  IF(I211="",
     _xlfn.TEXTSPLIT(H211,";"),
     _xlfn.TEXTSPLIT(H211,";") &amp; ":" &amp; _xlfn.TEXTSPLIT(I211,";")
  )
)</f>
        <v>RISK29:C05,C19,C12,C62</v>
      </c>
      <c r="K211" s="290" t="s">
        <v>451</v>
      </c>
      <c r="L211" s="253" t="b" cm="1">
        <f t="array" ref="L211">_xlfn.LET(
  _xlpm.hay, TRIM(Triggers!$N$1:$BF$1),
  _xlpm.keysRaw, IFERROR(TRIM(_xlfn.TEXTSPLIT(B211,",")),""),
  _xlpm.tagsRaw, IFERROR(TRIM(_xlfn.TEXTSPLIT(F211,",")),""),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1" s="266" t="str">
        <f>_xlfn.XLOOKUP(C211, FA!D:D, FA!E:E, "")</f>
        <v>FA:SECURITY</v>
      </c>
      <c r="N211" s="290" t="s">
        <v>1959</v>
      </c>
      <c r="O211" s="253" t="str" cm="1">
        <f t="array" ref="O211:AD211">_xlfn.LET(
  _xlpm.groups, _xlfn.TEXTSPLIT(J211,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1" s="253" t="str">
        <v>RISK29</v>
      </c>
      <c r="Q211" s="253" t="str">
        <v>AI system compromised through insecure third-party components</v>
      </c>
      <c r="R211"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211" s="253" t="str">
        <v>C05</v>
      </c>
      <c r="T211"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211"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211" s="253" t="str">
        <v>C19</v>
      </c>
      <c r="W211"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X211"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Y211" s="253" t="str">
        <v>C12</v>
      </c>
      <c r="Z211"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A211"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B211" s="253" t="str">
        <v>C62</v>
      </c>
      <c r="AC211"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D211"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212" spans="1:30" ht="25.5" customHeight="1">
      <c r="A212" s="289" t="s">
        <v>1960</v>
      </c>
      <c r="B212" s="290" t="s">
        <v>453</v>
      </c>
      <c r="C212" s="288" t="s">
        <v>1427</v>
      </c>
      <c r="D212" s="290" t="s">
        <v>1961</v>
      </c>
      <c r="E212" s="290" t="s">
        <v>1007</v>
      </c>
      <c r="F212" s="288" t="s">
        <v>1146</v>
      </c>
      <c r="G212" s="288" t="s">
        <v>1233</v>
      </c>
      <c r="H212" s="290" t="s">
        <v>1721</v>
      </c>
      <c r="I212" s="290" t="s">
        <v>1893</v>
      </c>
      <c r="J212" s="290" t="str" cm="1">
        <f t="array" ref="J212">_xlfn.TEXTJOIN(" | ",,
  IF(I212="",
     _xlfn.TEXTSPLIT(H212,";"),
     _xlfn.TEXTSPLIT(H212,";") &amp; ":" &amp; _xlfn.TEXTSPLIT(I212,";")
  )
)</f>
        <v>RISK26:C12,C27,C37,C39</v>
      </c>
      <c r="K212" s="290" t="s">
        <v>451</v>
      </c>
      <c r="L212" s="253" t="b" cm="1">
        <f t="array" ref="L212">_xlfn.LET(
  _xlpm.hay, TRIM(Triggers!$N$1:$BF$1),
  _xlpm.keysRaw, IFERROR(TRIM(_xlfn.TEXTSPLIT(B212,",")),""),
  _xlpm.tagsRaw, IFERROR(TRIM(_xlfn.TEXTSPLIT(F212,",")),""),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2" s="266" t="str">
        <f>_xlfn.XLOOKUP(C212, FA!D:D, FA!E:E, "")</f>
        <v>FA:EXPLANABILITY</v>
      </c>
      <c r="N212" s="290" t="s">
        <v>1962</v>
      </c>
      <c r="O212" s="253" t="str" cm="1">
        <f t="array" ref="O212:AD212">_xlfn.LET(
  _xlpm.groups, _xlfn.TEXTSPLIT(J212,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2" s="253" t="str">
        <v>RISK26</v>
      </c>
      <c r="Q212" s="253" t="str">
        <v>Lack of performance monitoring or alerting in deployment environments</v>
      </c>
      <c r="R212" s="253" t="str">
        <v>Describes the risk that an AI model in production is tampered with—intentionally or accidentally—without triggering alerts. Such undetected modifications may lead to degraded, unsafe, or malicious outputs, jeopardizing both system integrity and user safety.</v>
      </c>
      <c r="S212" s="253" t="str">
        <v>C12</v>
      </c>
      <c r="T212"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212"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212" s="253" t="str">
        <v>C27</v>
      </c>
      <c r="W212"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12" s="253" t="str">
        <v>Implement a centralized dashboard that provides real-time visibility into the operational and security status of AI systems. This includes monitoring model behavior (AIOps), detecting anomalies, tracking access logs, and surfacing potential security threats (SecOps).</v>
      </c>
      <c r="Y212" s="253" t="str">
        <v>C37</v>
      </c>
      <c r="Z212" s="253" t="str">
        <v xml:space="preserve">Model Drift Alerts
To detect when deployed models become stale, inaccurate, or less reliable over time. Timely alerts enable teams to retrain or update models before errors impact users, reducing risk and maintaining trust and performance.
</v>
      </c>
      <c r="AA212"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212" s="253" t="str">
        <v>C39</v>
      </c>
      <c r="AC212"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212" s="253" t="str">
        <v xml:space="preserve">Define thresholds for normal behavior and set up real-time alerting for deviations.     
. Log all alerts and responses for ongoing review.      
. Periodically update detection rules based on new risks.
</v>
      </c>
    </row>
    <row r="213" spans="1:30" ht="25.5" customHeight="1">
      <c r="A213" s="289" t="s">
        <v>1963</v>
      </c>
      <c r="B213" s="290" t="s">
        <v>453</v>
      </c>
      <c r="C213" s="288" t="s">
        <v>1116</v>
      </c>
      <c r="D213" s="290" t="s">
        <v>1964</v>
      </c>
      <c r="E213" s="290" t="s">
        <v>1007</v>
      </c>
      <c r="F213" s="288" t="s">
        <v>267</v>
      </c>
      <c r="G213" s="288" t="s">
        <v>179</v>
      </c>
      <c r="H213" s="290" t="s">
        <v>1352</v>
      </c>
      <c r="I213" s="290" t="s">
        <v>1965</v>
      </c>
      <c r="J213" s="290" t="str" cm="1">
        <f t="array" ref="J213">_xlfn.TEXTJOIN(" | ",,
  IF(I213="",
     _xlfn.TEXTSPLIT(H213,";"),
     _xlfn.TEXTSPLIT(H213,";") &amp; ":" &amp; _xlfn.TEXTSPLIT(I213,";")
  )
)</f>
        <v>RISK57:C57,C73,C68</v>
      </c>
      <c r="K213" s="290" t="s">
        <v>451</v>
      </c>
      <c r="L213" s="253" t="b" cm="1">
        <f t="array" ref="L213">_xlfn.LET(
  _xlpm.hay, TRIM(Triggers!$N$1:$BF$1),
  _xlpm.keysRaw, IFERROR(TRIM(_xlfn.TEXTSPLIT(B213,",")),""),
  _xlpm.tagsRaw, IFERROR(TRIM(_xlfn.TEXTSPLIT(F213,",")),""),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3" s="266" t="str">
        <f>_xlfn.XLOOKUP(C213, FA!D:D, FA!E:E, "")</f>
        <v>FA:CONTESTABILITY</v>
      </c>
      <c r="N213" s="290" t="s">
        <v>1966</v>
      </c>
      <c r="O213" s="253" t="str" cm="1">
        <f t="array" ref="O213:AA213">_xlfn.LET(
  _xlpm.groups, _xlfn.TEXTSPLIT(J213,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3" s="253" t="str">
        <v>RISK57</v>
      </c>
      <c r="Q213" s="253" t="str">
        <v>Lack of emergency stop, failover, or kill-switch for agentic systems</v>
      </c>
      <c r="R213" s="253" t="str">
        <v>Agentic systems without robust interruption or rollback mechanisms may continue harmful behavior or fail to recover after errors.</v>
      </c>
      <c r="S213" s="253" t="str">
        <v>C57</v>
      </c>
      <c r="T213"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13"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13" s="253" t="str">
        <v>C73</v>
      </c>
      <c r="W213" s="253" t="str">
        <v>Vendor-Supported Failover and Reversal Protocols
Vendor-managed autonomous systems or decision agents must provide documented and tested procedures for rolling back, halting, or overriding decisions in real-time. Without vendor-supported mechanisms, SMEs may lack the technical ability to correct or contain adverse outcomes, undermining operational control and resilience.</v>
      </c>
      <c r="X213" s="253" t="str">
        <v>. Require vendors to implement and document real-time rollback or stop procedures.
. Include failover paths, rollback APIs, and manual override hooks in vendor contract SLAs.
. Test vendor rollback features as part of operational drills.
. Define escalation and rollback responsibility between vendor and internal operators.
. Maintain logs and traceability for all autonomous decision pathways.</v>
      </c>
      <c r="Y213" s="253" t="str">
        <v>C68</v>
      </c>
      <c r="Z213" s="253" t="str">
        <v>Backup and Disaster Recovery Plan Implementation
To ensure business continuity and minimize data loss in the event of system failures, cyberattacks, or natural disasters. Without robust backup and recovery strategies, critical data and AI system functionality may be permanently lost or significantly delayed in restoration, leading to operational disruptions, financial losses, and regulatory breaches.</v>
      </c>
      <c r="AA213" s="253" t="str">
        <v>. Schedule automated backups of models, data, and configurations to secure, redundant storage.
. Use versioned backups to support rollback and prevent propagation of corruption.
. Regularly test recovery procedures to ensure integrity and meet recovery time objectives.
. Maintain a documented disaster recovery plan with clear roles and escalation steps.
. Include backup and recovery tests in operational drills or audits.</v>
      </c>
    </row>
    <row r="214" spans="1:30" ht="25.5" customHeight="1">
      <c r="A214" s="289" t="s">
        <v>1967</v>
      </c>
      <c r="B214" s="290" t="s">
        <v>458</v>
      </c>
      <c r="C214" s="288" t="s">
        <v>1012</v>
      </c>
      <c r="D214" s="290" t="s">
        <v>1968</v>
      </c>
      <c r="E214" s="290" t="s">
        <v>1007</v>
      </c>
      <c r="F214" s="288" t="s">
        <v>1189</v>
      </c>
      <c r="G214" s="288" t="s">
        <v>1101</v>
      </c>
      <c r="H214" s="290" t="s">
        <v>1102</v>
      </c>
      <c r="I214" s="290" t="s">
        <v>1969</v>
      </c>
      <c r="J214" s="290" t="str" cm="1">
        <f t="array" ref="J214">_xlfn.TEXTJOIN(" | ",,
  IF(I214="",
     _xlfn.TEXTSPLIT(H214,";"),
     _xlfn.TEXTSPLIT(H214,";") &amp; ":" &amp; _xlfn.TEXTSPLIT(I214,";")
  )
)</f>
        <v>RISK08:C46,C24,C59</v>
      </c>
      <c r="K214" s="290" t="s">
        <v>456</v>
      </c>
      <c r="L214" s="253" t="b" cm="1">
        <f t="array" ref="L214">_xlfn.LET(
  _xlpm.hay, TRIM(Triggers!$N$1:$BF$1),
  _xlpm.keysRaw, IFERROR(TRIM(_xlfn.TEXTSPLIT(B214,",")),""),
  _xlpm.tagsRaw, IFERROR(TRIM(_xlfn.TEXTSPLIT(F214,",")),""),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4" s="266" t="str">
        <f>_xlfn.XLOOKUP(C214, FA!D:D, FA!E:E, "")</f>
        <v>FA:HOVERSIGHT</v>
      </c>
      <c r="N214" s="290" t="s">
        <v>1970</v>
      </c>
      <c r="O214" s="253" t="str" cm="1">
        <f t="array" ref="O214:AA214">_xlfn.LET(
  _xlpm.groups, _xlfn.TEXTSPLIT(J214,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4" s="253" t="str">
        <v>RISK08</v>
      </c>
      <c r="Q214" s="253" t="str">
        <v>Poor performance in new types of data distribution</v>
      </c>
      <c r="R214" s="253" t="str">
        <v>Over time, shifts in data distribution can cause the originally trained model to become outdated or misaligned with current needs. The training data may no longer reflect real-world conditions, making the model ineffective at handling emerging use cases or new types of input data.</v>
      </c>
      <c r="S214" s="253" t="str">
        <v>C46</v>
      </c>
      <c r="T214" s="253" t="str">
        <v xml:space="preserve">Pre-deployment Responsible AI Reviews 
To identify and address risks, vulnerabilities, and potential misuse before AI systems are launched, improving safety, reliability, and public trust.
</v>
      </c>
      <c r="U214"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14" s="253" t="str">
        <v>C24</v>
      </c>
      <c r="W214" s="253" t="str">
        <v>Product Governance
To ensure all AI models and products adhere to required privacy and security standards before deployment. Systematic governance reduces the risk of non-compliance, reputational harm, and security failures in production.</v>
      </c>
      <c r="X214"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14" s="253" t="str">
        <v>C59</v>
      </c>
      <c r="Z21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21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15" spans="1:30" ht="25.5" customHeight="1">
      <c r="A215" s="289" t="s">
        <v>1971</v>
      </c>
      <c r="B215" s="290" t="s">
        <v>458</v>
      </c>
      <c r="C215" s="288" t="s">
        <v>1038</v>
      </c>
      <c r="D215" s="290" t="s">
        <v>1972</v>
      </c>
      <c r="E215" s="290" t="s">
        <v>1007</v>
      </c>
      <c r="F215" s="288" t="s">
        <v>1189</v>
      </c>
      <c r="G215" s="288" t="s">
        <v>1524</v>
      </c>
      <c r="H215" s="290" t="s">
        <v>1034</v>
      </c>
      <c r="I215" s="290" t="s">
        <v>1738</v>
      </c>
      <c r="J215" s="290" t="str" cm="1">
        <f t="array" ref="J215">_xlfn.TEXTJOIN(" | ",,
  IF(I215="",
     _xlfn.TEXTSPLIT(H215,";"),
     _xlfn.TEXTSPLIT(H215,";") &amp; ":" &amp; _xlfn.TEXTSPLIT(I215,";")
  )
)</f>
        <v>RISK34:C41,C24</v>
      </c>
      <c r="K215" s="290" t="s">
        <v>456</v>
      </c>
      <c r="L215" s="253" t="b" cm="1">
        <f t="array" ref="L215">_xlfn.LET(
  _xlpm.hay, TRIM(Triggers!$N$1:$BF$1),
  _xlpm.keysRaw, IFERROR(TRIM(_xlfn.TEXTSPLIT(B215,",")),""),
  _xlpm.tagsRaw, IFERROR(TRIM(_xlfn.TEXTSPLIT(F215,",")),""),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5" s="266" t="str">
        <f>_xlfn.XLOOKUP(C215, FA!D:D, FA!E:E, "")</f>
        <v>FA:ACCOUNTABITY;FA:TRANSPARENCY</v>
      </c>
      <c r="N215" s="290" t="s">
        <v>1973</v>
      </c>
      <c r="O215" s="253" t="str" cm="1">
        <f t="array" ref="O215:X215">_xlfn.LET(
  _xlpm.groups, _xlfn.TEXTSPLIT(J215,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5" s="253" t="str">
        <v>RISK34</v>
      </c>
      <c r="Q215" s="253" t="str">
        <v>No clear responsibility for AI outcomes and failures</v>
      </c>
      <c r="R215"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15" s="253" t="str">
        <v>C41</v>
      </c>
      <c r="T215" s="253" t="str">
        <v xml:space="preserve">Model Inventory &amp; Audit Logs
To ensure accountability, traceability, and regulatory compliance by keeping detailed records of all AI models, their purposes, usage, and change history. This supports audits, risk reviews, and responsible management.
</v>
      </c>
      <c r="U215" s="253" t="str">
        <v xml:space="preserve">Maintain an up-to-date inventory of all AI models, including descriptions, owners, use cases, and deployment details.
. Implement comprehensive audit logs for access, changes, and usage. 
. Regularly review logs for compliance and risk.
</v>
      </c>
      <c r="V215" s="253" t="str">
        <v>C24</v>
      </c>
      <c r="W215" s="253" t="str">
        <v>Product Governance
To ensure all AI models and products adhere to required privacy and security standards before deployment. Systematic governance reduces the risk of non-compliance, reputational harm, and security failures in production.</v>
      </c>
      <c r="X215"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16" spans="1:30" ht="25.5" customHeight="1">
      <c r="A216" s="289" t="s">
        <v>1974</v>
      </c>
      <c r="B216" s="290" t="s">
        <v>458</v>
      </c>
      <c r="C216" s="288" t="s">
        <v>1275</v>
      </c>
      <c r="D216" s="290" t="s">
        <v>1975</v>
      </c>
      <c r="E216" s="290" t="s">
        <v>1007</v>
      </c>
      <c r="F216" s="288" t="s">
        <v>1146</v>
      </c>
      <c r="G216" s="288" t="s">
        <v>178</v>
      </c>
      <c r="H216" s="290" t="s">
        <v>1278</v>
      </c>
      <c r="I216" s="290" t="s">
        <v>1976</v>
      </c>
      <c r="J216" s="290" t="str" cm="1">
        <f t="array" ref="J216">_xlfn.TEXTJOIN(" | ",,
  IF(I216="",
     _xlfn.TEXTSPLIT(H216,";"),
     _xlfn.TEXTSPLIT(H216,";") &amp; ":" &amp; _xlfn.TEXTSPLIT(I216,";")
  )
)</f>
        <v>RISK04:C39,C29</v>
      </c>
      <c r="K216" s="290" t="s">
        <v>456</v>
      </c>
      <c r="L216" s="253" t="b" cm="1">
        <f t="array" ref="L216">_xlfn.LET(
  _xlpm.hay, TRIM(Triggers!$N$1:$BF$1),
  _xlpm.keysRaw, IFERROR(TRIM(_xlfn.TEXTSPLIT(B216,",")),""),
  _xlpm.tagsRaw, IFERROR(TRIM(_xlfn.TEXTSPLIT(F216,",")),""),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6" s="266" t="str">
        <f>_xlfn.XLOOKUP(C216, FA!D:D, FA!E:E, "")</f>
        <v>FA:SAFETY</v>
      </c>
      <c r="N216" s="290" t="s">
        <v>1977</v>
      </c>
      <c r="O216" s="253" t="str" cm="1">
        <f t="array" ref="O216:X216">_xlfn.LET(
  _xlpm.groups, _xlfn.TEXTSPLIT(J216,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6" s="253" t="str">
        <v>RISK04</v>
      </c>
      <c r="Q216" s="253" t="str">
        <v>Manipulation of data leading to harmful or biased decisions</v>
      </c>
      <c r="R216" s="253" t="str">
        <v>Data can be maliciously manipulated at various stages of the data lifecycle, including before ingestion, during processing or training, or while stored. Such manipulation can compromise the integrity of the system, leading to inaccurate predictions, malicious behavior, or unintended outcomes. It poses a critical risk to decision-making processes, potentially causing harm to individuals or groups.</v>
      </c>
      <c r="S216" s="253" t="str">
        <v>C39</v>
      </c>
      <c r="T216"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16" s="253" t="str">
        <v xml:space="preserve">Define thresholds for normal behavior and set up real-time alerting for deviations.     
. Log all alerts and responses for ongoing review.      
. Periodically update detection rules based on new risks.
</v>
      </c>
      <c r="V216" s="253" t="str">
        <v>C29</v>
      </c>
      <c r="W216"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16" s="253" t="str">
        <v>Track AI agent activity and system changes with detailed records of system events, user actions, and configuration or model changes. Setting Concrete Metrics.</v>
      </c>
    </row>
    <row r="217" spans="1:30" ht="25.5" customHeight="1">
      <c r="A217" s="289" t="s">
        <v>1978</v>
      </c>
      <c r="B217" s="290" t="s">
        <v>458</v>
      </c>
      <c r="C217" s="288" t="s">
        <v>1116</v>
      </c>
      <c r="D217" s="290" t="s">
        <v>1979</v>
      </c>
      <c r="E217" s="290" t="s">
        <v>1007</v>
      </c>
      <c r="F217" s="288" t="s">
        <v>267</v>
      </c>
      <c r="G217" s="288" t="s">
        <v>178</v>
      </c>
      <c r="H217" s="290" t="s">
        <v>1195</v>
      </c>
      <c r="I217" s="290" t="s">
        <v>1980</v>
      </c>
      <c r="J217" s="290" t="str" cm="1">
        <f t="array" ref="J217">_xlfn.TEXTJOIN(" | ",,
  IF(I217="",
     _xlfn.TEXTSPLIT(H217,";"),
     _xlfn.TEXTSPLIT(H217,";") &amp; ":" &amp; _xlfn.TEXTSPLIT(I217,";")
  )
)</f>
        <v>RISK41:C59</v>
      </c>
      <c r="K217" s="290" t="s">
        <v>456</v>
      </c>
      <c r="L217" s="253" t="b" cm="1">
        <f t="array" ref="L217">_xlfn.LET(
  _xlpm.hay, TRIM(Triggers!$N$1:$BF$1),
  _xlpm.keysRaw, IFERROR(TRIM(_xlfn.TEXTSPLIT(B217,",")),""),
  _xlpm.tagsRaw, IFERROR(TRIM(_xlfn.TEXTSPLIT(F217,",")),""),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7" s="266" t="str">
        <f>_xlfn.XLOOKUP(C217, FA!D:D, FA!E:E, "")</f>
        <v>FA:CONTESTABILITY</v>
      </c>
      <c r="N217" s="290" t="s">
        <v>1981</v>
      </c>
      <c r="O217" s="253" t="str" cm="1">
        <f t="array" ref="O217:U217">_xlfn.LET(
  _xlpm.groups, _xlfn.TEXTSPLIT(J217,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7" s="253" t="str">
        <v>RISK41</v>
      </c>
      <c r="Q217" s="253" t="str">
        <v>Unsustainable AI Operations</v>
      </c>
      <c r="R217"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217" s="253" t="str">
        <v>C59</v>
      </c>
      <c r="T217"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17"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18" spans="1:30" ht="25.5" customHeight="1">
      <c r="A218" s="289" t="s">
        <v>1982</v>
      </c>
      <c r="B218" s="290" t="s">
        <v>462</v>
      </c>
      <c r="C218" s="288" t="s">
        <v>1012</v>
      </c>
      <c r="D218" s="290" t="s">
        <v>1983</v>
      </c>
      <c r="E218" s="290" t="s">
        <v>1007</v>
      </c>
      <c r="F218" s="288" t="s">
        <v>1457</v>
      </c>
      <c r="G218" s="288" t="s">
        <v>1021</v>
      </c>
      <c r="H218" s="290" t="s">
        <v>1289</v>
      </c>
      <c r="I218" s="290" t="s">
        <v>1770</v>
      </c>
      <c r="J218" s="290" t="str" cm="1">
        <f t="array" ref="J218">_xlfn.TEXTJOIN(" | ",,
  IF(I218="",
     _xlfn.TEXTSPLIT(H218,";"),
     _xlfn.TEXTSPLIT(H218,";") &amp; ":" &amp; _xlfn.TEXTSPLIT(I218,";")
  )
)</f>
        <v>RISK45:C46,C45</v>
      </c>
      <c r="K218" s="290" t="s">
        <v>460</v>
      </c>
      <c r="L218" s="253" t="b" cm="1">
        <f t="array" ref="L218">_xlfn.LET(
  _xlpm.hay, TRIM(Triggers!$N$1:$BF$1),
  _xlpm.keysRaw, IFERROR(TRIM(_xlfn.TEXTSPLIT(B218,",")),""),
  _xlpm.tagsRaw, IFERROR(TRIM(_xlfn.TEXTSPLIT(F218,",")),""),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8" s="266" t="str">
        <f>_xlfn.XLOOKUP(C218, FA!D:D, FA!E:E, "")</f>
        <v>FA:HOVERSIGHT</v>
      </c>
      <c r="N218" s="290" t="s">
        <v>1984</v>
      </c>
      <c r="O218" s="253" t="str" cm="1">
        <f t="array" ref="O218:X218">_xlfn.LET(
  _xlpm.groups, _xlfn.TEXTSPLIT(J218,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8" s="253" t="str">
        <v>RISK45</v>
      </c>
      <c r="Q218" s="253" t="str">
        <v>Overreliance on AI Outputs Without Human Oversight</v>
      </c>
      <c r="R218"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218" s="253" t="str">
        <v>C46</v>
      </c>
      <c r="T218" s="253" t="str">
        <v xml:space="preserve">Pre-deployment Responsible AI Reviews 
To identify and address risks, vulnerabilities, and potential misuse before AI systems are launched, improving safety, reliability, and public trust.
</v>
      </c>
      <c r="U21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18" s="253" t="str">
        <v>C45</v>
      </c>
      <c r="W218" s="253" t="str">
        <v xml:space="preserve">Set boundaries for automation
To prevent unintended harm or errors by ensuring that high-risk actions (such as launching production code) require human review and approval. This reduces operational risks and builds accountability.
</v>
      </c>
      <c r="X21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19" spans="1:30" ht="25.5" customHeight="1">
      <c r="A219" s="289" t="s">
        <v>1985</v>
      </c>
      <c r="B219" s="290" t="s">
        <v>462</v>
      </c>
      <c r="C219" s="288" t="s">
        <v>1012</v>
      </c>
      <c r="D219" s="290" t="s">
        <v>1986</v>
      </c>
      <c r="E219" s="290" t="s">
        <v>1007</v>
      </c>
      <c r="F219" s="288" t="s">
        <v>1146</v>
      </c>
      <c r="G219" s="288" t="s">
        <v>1987</v>
      </c>
      <c r="H219" s="290" t="s">
        <v>1034</v>
      </c>
      <c r="I219" s="290" t="s">
        <v>1738</v>
      </c>
      <c r="J219" s="290" t="str" cm="1">
        <f t="array" ref="J219">_xlfn.TEXTJOIN(" | ",,
  IF(I219="",
     _xlfn.TEXTSPLIT(H219,";"),
     _xlfn.TEXTSPLIT(H219,";") &amp; ":" &amp; _xlfn.TEXTSPLIT(I219,";")
  )
)</f>
        <v>RISK34:C41,C24</v>
      </c>
      <c r="K219" s="290" t="s">
        <v>460</v>
      </c>
      <c r="L219" s="253" t="b" cm="1">
        <f t="array" ref="L219">_xlfn.LET(
  _xlpm.hay, TRIM(Triggers!$N$1:$BF$1),
  _xlpm.keysRaw, IFERROR(TRIM(_xlfn.TEXTSPLIT(B219,",")),""),
  _xlpm.tagsRaw, IFERROR(TRIM(_xlfn.TEXTSPLIT(F219,",")),""),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9" s="266" t="str">
        <f>_xlfn.XLOOKUP(C219, FA!D:D, FA!E:E, "")</f>
        <v>FA:HOVERSIGHT</v>
      </c>
      <c r="N219" s="290" t="s">
        <v>1988</v>
      </c>
      <c r="O219" s="253" t="str" cm="1">
        <f t="array" ref="O219:X219">_xlfn.LET(
  _xlpm.groups, _xlfn.TEXTSPLIT(J219,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9" s="253" t="str">
        <v>RISK34</v>
      </c>
      <c r="Q219" s="253" t="str">
        <v>No clear responsibility for AI outcomes and failures</v>
      </c>
      <c r="R219"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19" s="253" t="str">
        <v>C41</v>
      </c>
      <c r="T219" s="253" t="str">
        <v xml:space="preserve">Model Inventory &amp; Audit Logs
To ensure accountability, traceability, and regulatory compliance by keeping detailed records of all AI models, their purposes, usage, and change history. This supports audits, risk reviews, and responsible management.
</v>
      </c>
      <c r="U219" s="253" t="str">
        <v xml:space="preserve">Maintain an up-to-date inventory of all AI models, including descriptions, owners, use cases, and deployment details.
. Implement comprehensive audit logs for access, changes, and usage. 
. Regularly review logs for compliance and risk.
</v>
      </c>
      <c r="V219" s="253" t="str">
        <v>C24</v>
      </c>
      <c r="W219" s="253" t="str">
        <v>Product Governance
To ensure all AI models and products adhere to required privacy and security standards before deployment. Systematic governance reduces the risk of non-compliance, reputational harm, and security failures in production.</v>
      </c>
      <c r="X219"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20" spans="1:30" ht="25.5" customHeight="1">
      <c r="A220" s="289" t="s">
        <v>1989</v>
      </c>
      <c r="B220" s="290" t="s">
        <v>462</v>
      </c>
      <c r="C220" s="288" t="s">
        <v>1164</v>
      </c>
      <c r="D220" s="290" t="s">
        <v>1990</v>
      </c>
      <c r="E220" s="290" t="s">
        <v>1007</v>
      </c>
      <c r="F220" s="288" t="s">
        <v>1227</v>
      </c>
      <c r="G220" s="288" t="s">
        <v>178</v>
      </c>
      <c r="H220" s="290" t="s">
        <v>1284</v>
      </c>
      <c r="I220" s="290" t="s">
        <v>1991</v>
      </c>
      <c r="J220" s="290" t="str" cm="1">
        <f t="array" ref="J220">_xlfn.TEXTJOIN(" | ",,
  IF(I220="",
     _xlfn.TEXTSPLIT(H220,";"),
     _xlfn.TEXTSPLIT(H220,";") &amp; ":" &amp; _xlfn.TEXTSPLIT(I220,";")
  )
)</f>
        <v>RISK24:C15,C44</v>
      </c>
      <c r="K220" s="290" t="s">
        <v>460</v>
      </c>
      <c r="L220" s="253" t="b" cm="1">
        <f t="array" ref="L220">_xlfn.LET(
  _xlpm.hay, TRIM(Triggers!$N$1:$BF$1),
  _xlpm.keysRaw, IFERROR(TRIM(_xlfn.TEXTSPLIT(B220,",")),""),
  _xlpm.tagsRaw, IFERROR(TRIM(_xlfn.TEXTSPLIT(F220,",")),""),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0" s="266" t="str">
        <f>_xlfn.XLOOKUP(C220, FA!D:D, FA!E:E, "")</f>
        <v>FA:TRANSPARENCY</v>
      </c>
      <c r="N220" s="290" t="s">
        <v>1992</v>
      </c>
      <c r="O220" s="253" t="str" cm="1">
        <f t="array" ref="O220:X220">_xlfn.LET(
  _xlpm.groups, _xlfn.TEXTSPLIT(J220,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0" s="253" t="str">
        <v>RISK24</v>
      </c>
      <c r="Q220" s="253" t="str">
        <v>Users and stakeholders cannot understand or challenge AI decisions</v>
      </c>
      <c r="R220"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220" s="253" t="str">
        <v>C15</v>
      </c>
      <c r="T220"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20"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20" s="253" t="str">
        <v>C44</v>
      </c>
      <c r="W220" s="253" t="str">
        <v xml:space="preserve">Communicate uncertainty
To improve transparency, build user trust, and support responsible decision-making by clearly conveying when AI outputs may be uncertain, incomplete, or require human review.
</v>
      </c>
      <c r="X220"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221" spans="1:30" ht="25.5" customHeight="1">
      <c r="A221" s="289" t="s">
        <v>1993</v>
      </c>
      <c r="B221" s="290" t="s">
        <v>462</v>
      </c>
      <c r="C221" s="288" t="s">
        <v>1012</v>
      </c>
      <c r="D221" s="290" t="s">
        <v>1994</v>
      </c>
      <c r="E221" s="290" t="s">
        <v>1007</v>
      </c>
      <c r="F221" s="288" t="s">
        <v>1146</v>
      </c>
      <c r="G221" s="288" t="s">
        <v>1021</v>
      </c>
      <c r="H221" s="290" t="s">
        <v>1289</v>
      </c>
      <c r="I221" s="290" t="s">
        <v>1995</v>
      </c>
      <c r="J221" s="290" t="str" cm="1">
        <f t="array" ref="J221">_xlfn.TEXTJOIN(" | ",,
  IF(I221="",
     _xlfn.TEXTSPLIT(H221,";"),
     _xlfn.TEXTSPLIT(H221,";") &amp; ":" &amp; _xlfn.TEXTSPLIT(I221,";")
  )
)</f>
        <v>RISK45:C22,C23</v>
      </c>
      <c r="K221" s="290" t="s">
        <v>460</v>
      </c>
      <c r="L221" s="253" t="b" cm="1">
        <f t="array" ref="L221">_xlfn.LET(
  _xlpm.hay, TRIM(Triggers!$N$1:$BF$1),
  _xlpm.keysRaw, IFERROR(TRIM(_xlfn.TEXTSPLIT(B221,",")),""),
  _xlpm.tagsRaw, IFERROR(TRIM(_xlfn.TEXTSPLIT(F221,",")),""),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1" s="266" t="str">
        <f>_xlfn.XLOOKUP(C221, FA!D:D, FA!E:E, "")</f>
        <v>FA:HOVERSIGHT</v>
      </c>
      <c r="N221" s="290" t="s">
        <v>1996</v>
      </c>
      <c r="O221" s="253" t="str" cm="1">
        <f t="array" ref="O221:X221">_xlfn.LET(
  _xlpm.groups, _xlfn.TEXTSPLIT(J221,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1" s="253" t="str">
        <v>RISK45</v>
      </c>
      <c r="Q221" s="253" t="str">
        <v>Overreliance on AI Outputs Without Human Oversight</v>
      </c>
      <c r="R221"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221" s="253" t="str">
        <v>C22</v>
      </c>
      <c r="T221" s="253" t="str">
        <v>User Policies and Education
To help end users understand how AI systems handle their data, what risks exist, and how they can protect themselves. Clear, accessible policies and education foster trust, reduce misuse, and improve informed consent.</v>
      </c>
      <c r="U221"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V221" s="253" t="str">
        <v>C23</v>
      </c>
      <c r="W221"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X221"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222" spans="1:30" ht="25.5" customHeight="1">
      <c r="A222" s="289" t="s">
        <v>1997</v>
      </c>
      <c r="B222" s="290" t="s">
        <v>462</v>
      </c>
      <c r="C222" s="288" t="s">
        <v>1116</v>
      </c>
      <c r="D222" s="290" t="s">
        <v>1998</v>
      </c>
      <c r="E222" s="290" t="s">
        <v>1007</v>
      </c>
      <c r="F222" s="288" t="s">
        <v>267</v>
      </c>
      <c r="G222" s="288" t="s">
        <v>1124</v>
      </c>
      <c r="H222" s="290" t="s">
        <v>1195</v>
      </c>
      <c r="I222" s="290" t="s">
        <v>1980</v>
      </c>
      <c r="J222" s="290" t="str" cm="1">
        <f t="array" ref="J222">_xlfn.TEXTJOIN(" | ",,
  IF(I222="",
     _xlfn.TEXTSPLIT(H222,";"),
     _xlfn.TEXTSPLIT(H222,";") &amp; ":" &amp; _xlfn.TEXTSPLIT(I222,";")
  )
)</f>
        <v>RISK41:C59</v>
      </c>
      <c r="K222" s="290" t="s">
        <v>460</v>
      </c>
      <c r="L222" s="253" t="b" cm="1">
        <f t="array" ref="L222">_xlfn.LET(
  _xlpm.hay, TRIM(Triggers!$N$1:$BF$1),
  _xlpm.keysRaw, IFERROR(TRIM(_xlfn.TEXTSPLIT(B222,",")),""),
  _xlpm.tagsRaw, IFERROR(TRIM(_xlfn.TEXTSPLIT(F222,",")),""),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2" s="266" t="str">
        <f>_xlfn.XLOOKUP(C222, FA!D:D, FA!E:E, "")</f>
        <v>FA:CONTESTABILITY</v>
      </c>
      <c r="N222" s="290" t="s">
        <v>1999</v>
      </c>
      <c r="O222" s="253" t="str" cm="1">
        <f t="array" ref="O222:U222">_xlfn.LET(
  _xlpm.groups, _xlfn.TEXTSPLIT(J222,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2" s="253" t="str">
        <v>RISK41</v>
      </c>
      <c r="Q222" s="253" t="str">
        <v>Unsustainable AI Operations</v>
      </c>
      <c r="R222"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222" s="253" t="str">
        <v>C59</v>
      </c>
      <c r="T222"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22"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23" spans="1:30" ht="25.5" customHeight="1">
      <c r="A223" s="289" t="s">
        <v>2000</v>
      </c>
      <c r="B223" s="290" t="s">
        <v>466</v>
      </c>
      <c r="C223" s="288" t="s">
        <v>1012</v>
      </c>
      <c r="D223" s="290" t="s">
        <v>2001</v>
      </c>
      <c r="E223" s="290" t="s">
        <v>1007</v>
      </c>
      <c r="F223" s="288" t="s">
        <v>1146</v>
      </c>
      <c r="G223" s="288" t="s">
        <v>178</v>
      </c>
      <c r="H223" s="290" t="s">
        <v>1929</v>
      </c>
      <c r="I223" s="290" t="s">
        <v>2002</v>
      </c>
      <c r="J223" s="290" t="str" cm="1">
        <f t="array" ref="J223">_xlfn.TEXTJOIN(" | ",,
  IF(I223="",
     _xlfn.TEXTSPLIT(H223,";"),
     _xlfn.TEXTSPLIT(H223,";") &amp; ":" &amp; _xlfn.TEXTSPLIT(I223,";")
  )
)</f>
        <v>RISK37:C45,C29,C57</v>
      </c>
      <c r="K223" s="290" t="s">
        <v>464</v>
      </c>
      <c r="L223" s="253" t="b" cm="1">
        <f t="array" ref="L223">_xlfn.LET(
  _xlpm.hay, TRIM(Triggers!$N$1:$BF$1),
  _xlpm.keysRaw, IFERROR(TRIM(_xlfn.TEXTSPLIT(B223,",")),""),
  _xlpm.tagsRaw, IFERROR(TRIM(_xlfn.TEXTSPLIT(F223,",")),""),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3" s="266" t="str">
        <f>_xlfn.XLOOKUP(C223, FA!D:D, FA!E:E, "")</f>
        <v>FA:HOVERSIGHT</v>
      </c>
      <c r="N223" s="290" t="s">
        <v>2003</v>
      </c>
      <c r="O223" s="253" t="str" cm="1">
        <f t="array" ref="O223:AA223">_xlfn.LET(
  _xlpm.groups, _xlfn.TEXTSPLIT(J223,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3" s="253" t="str">
        <v>RISK37</v>
      </c>
      <c r="Q223" s="253" t="str">
        <v>Lack of Human Override Preventing Timely Intervention</v>
      </c>
      <c r="R223"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23" s="253" t="str">
        <v>C45</v>
      </c>
      <c r="T223" s="253" t="str">
        <v xml:space="preserve">Set boundaries for automation
To prevent unintended harm or errors by ensuring that high-risk actions (such as launching production code) require human review and approval. This reduces operational risks and builds accountability.
</v>
      </c>
      <c r="U223"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3" s="253" t="str">
        <v>C29</v>
      </c>
      <c r="W223"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23" s="253" t="str">
        <v>Track AI agent activity and system changes with detailed records of system events, user actions, and configuration or model changes. Setting Concrete Metrics.</v>
      </c>
      <c r="Y223" s="253" t="str">
        <v>C57</v>
      </c>
      <c r="Z223"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23"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24" spans="1:30" ht="25.5" customHeight="1">
      <c r="A224" s="289" t="s">
        <v>2004</v>
      </c>
      <c r="B224" s="290" t="s">
        <v>466</v>
      </c>
      <c r="C224" s="288" t="s">
        <v>1012</v>
      </c>
      <c r="D224" s="290" t="s">
        <v>2005</v>
      </c>
      <c r="E224" s="290" t="s">
        <v>1007</v>
      </c>
      <c r="F224" s="288" t="s">
        <v>1140</v>
      </c>
      <c r="G224" s="288" t="s">
        <v>1021</v>
      </c>
      <c r="H224" s="290" t="s">
        <v>1829</v>
      </c>
      <c r="I224" s="290" t="s">
        <v>2006</v>
      </c>
      <c r="J224" s="290" t="str" cm="1">
        <f t="array" ref="J224">_xlfn.TEXTJOIN(" | ",,
  IF(I224="",
     _xlfn.TEXTSPLIT(H224,";"),
     _xlfn.TEXTSPLIT(H224,";") &amp; ":" &amp; _xlfn.TEXTSPLIT(I224,";")
  )
)</f>
        <v>RISK55:C45,C59</v>
      </c>
      <c r="K224" s="290" t="s">
        <v>464</v>
      </c>
      <c r="L224" s="253" t="b" cm="1">
        <f t="array" ref="L224">_xlfn.LET(
  _xlpm.hay, TRIM(Triggers!$N$1:$BF$1),
  _xlpm.keysRaw, IFERROR(TRIM(_xlfn.TEXTSPLIT(B224,",")),""),
  _xlpm.tagsRaw, IFERROR(TRIM(_xlfn.TEXTSPLIT(F224,",")),""),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4" s="266" t="str">
        <f>_xlfn.XLOOKUP(C224, FA!D:D, FA!E:E, "")</f>
        <v>FA:HOVERSIGHT</v>
      </c>
      <c r="N224" s="290" t="s">
        <v>2007</v>
      </c>
      <c r="O224" s="253" t="str" cm="1">
        <f t="array" ref="O224:X224">_xlfn.LET(
  _xlpm.groups, _xlfn.TEXTSPLIT(J224,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4" s="253" t="str">
        <v>RISK55</v>
      </c>
      <c r="Q224" s="253" t="str">
        <v>Goal hijacking or misaligned agent objectives</v>
      </c>
      <c r="R224" s="253" t="str">
        <v>Agents may pursue goals or optimize outcomes that diverge from the original intent, resulting in unintended or undesirable behaviors.</v>
      </c>
      <c r="S224" s="253" t="str">
        <v>C45</v>
      </c>
      <c r="T224" s="253" t="str">
        <v xml:space="preserve">Set boundaries for automation
To prevent unintended harm or errors by ensuring that high-risk actions (such as launching production code) require human review and approval. This reduces operational risks and builds accountability.
</v>
      </c>
      <c r="U224"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4" s="253" t="str">
        <v>C59</v>
      </c>
      <c r="W22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22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25" spans="1:36" ht="25.5" customHeight="1">
      <c r="A225" s="289" t="s">
        <v>2008</v>
      </c>
      <c r="B225" s="290" t="s">
        <v>466</v>
      </c>
      <c r="C225" s="288" t="s">
        <v>1427</v>
      </c>
      <c r="D225" s="290" t="s">
        <v>2009</v>
      </c>
      <c r="E225" s="290" t="s">
        <v>1007</v>
      </c>
      <c r="F225" s="288" t="s">
        <v>1146</v>
      </c>
      <c r="G225" s="288" t="s">
        <v>178</v>
      </c>
      <c r="H225" s="290" t="s">
        <v>1108</v>
      </c>
      <c r="I225" s="290" t="s">
        <v>1976</v>
      </c>
      <c r="J225" s="290" t="str" cm="1">
        <f t="array" ref="J225">_xlfn.TEXTJOIN(" | ",,
  IF(I225="",
     _xlfn.TEXTSPLIT(H225,";"),
     _xlfn.TEXTSPLIT(H225,";") &amp; ":" &amp; _xlfn.TEXTSPLIT(I225,";")
  )
)</f>
        <v>RISK31:C39,C29</v>
      </c>
      <c r="K225" s="290" t="s">
        <v>464</v>
      </c>
      <c r="L225" s="253" t="b" cm="1">
        <f t="array" ref="L225">_xlfn.LET(
  _xlpm.hay, TRIM(Triggers!$N$1:$BF$1),
  _xlpm.keysRaw, IFERROR(TRIM(_xlfn.TEXTSPLIT(B225,",")),""),
  _xlpm.tagsRaw, IFERROR(TRIM(_xlfn.TEXTSPLIT(F225,",")),""),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5" s="266" t="str">
        <f>_xlfn.XLOOKUP(C225, FA!D:D, FA!E:E, "")</f>
        <v>FA:EXPLANABILITY</v>
      </c>
      <c r="N225" s="290" t="s">
        <v>2010</v>
      </c>
      <c r="O225" s="253" t="str" cm="1">
        <f t="array" ref="O225:X225">_xlfn.LET(
  _xlpm.groups, _xlfn.TEXTSPLIT(J225,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5" s="253" t="str">
        <v>RISK31</v>
      </c>
      <c r="Q225" s="253" t="str">
        <v>AI system behavior may contradict intended or expected use over time</v>
      </c>
      <c r="R225"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225" s="253" t="str">
        <v>C39</v>
      </c>
      <c r="T225"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25" s="253" t="str">
        <v xml:space="preserve">Define thresholds for normal behavior and set up real-time alerting for deviations.     
. Log all alerts and responses for ongoing review.      
. Periodically update detection rules based on new risks.
</v>
      </c>
      <c r="V225" s="253" t="str">
        <v>C29</v>
      </c>
      <c r="W225"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25" s="253" t="str">
        <v>Track AI agent activity and system changes with detailed records of system events, user actions, and configuration or model changes. Setting Concrete Metrics.</v>
      </c>
    </row>
    <row r="226" spans="1:36" ht="25.5" customHeight="1">
      <c r="A226" s="289" t="s">
        <v>2011</v>
      </c>
      <c r="B226" s="290" t="s">
        <v>466</v>
      </c>
      <c r="C226" s="288" t="s">
        <v>1012</v>
      </c>
      <c r="D226" s="290" t="s">
        <v>2012</v>
      </c>
      <c r="E226" s="290" t="s">
        <v>1362</v>
      </c>
      <c r="F226" s="288" t="s">
        <v>1146</v>
      </c>
      <c r="G226" s="288" t="s">
        <v>178</v>
      </c>
      <c r="H226" s="290" t="s">
        <v>1829</v>
      </c>
      <c r="I226" s="290" t="s">
        <v>2013</v>
      </c>
      <c r="J226" s="290" t="str" cm="1">
        <f t="array" ref="J226">_xlfn.TEXTJOIN(" | ",,
  IF(I226="",
     _xlfn.TEXTSPLIT(H226,";"),
     _xlfn.TEXTSPLIT(H226,";") &amp; ":" &amp; _xlfn.TEXTSPLIT(I226,";")
  )
)</f>
        <v>RISK55:C45,C24</v>
      </c>
      <c r="K226" s="290" t="s">
        <v>464</v>
      </c>
      <c r="L226" s="253" t="b" cm="1">
        <f t="array" ref="L226">_xlfn.LET(
  _xlpm.hay, TRIM(Triggers!$N$1:$BF$1),
  _xlpm.keysRaw, IFERROR(TRIM(_xlfn.TEXTSPLIT(B226,",")),""),
  _xlpm.tagsRaw, IFERROR(TRIM(_xlfn.TEXTSPLIT(F226,",")),""),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6" s="266" t="str">
        <f>_xlfn.XLOOKUP(C226, FA!D:D, FA!E:E, "")</f>
        <v>FA:HOVERSIGHT</v>
      </c>
      <c r="N226" s="290" t="s">
        <v>2014</v>
      </c>
      <c r="O226" s="253" t="str" cm="1">
        <f t="array" ref="O226:X226">_xlfn.LET(
  _xlpm.groups, _xlfn.TEXTSPLIT(J226,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6" s="253" t="str">
        <v>RISK55</v>
      </c>
      <c r="Q226" s="253" t="str">
        <v>Goal hijacking or misaligned agent objectives</v>
      </c>
      <c r="R226" s="253" t="str">
        <v>Agents may pursue goals or optimize outcomes that diverge from the original intent, resulting in unintended or undesirable behaviors.</v>
      </c>
      <c r="S226" s="253" t="str">
        <v>C45</v>
      </c>
      <c r="T226" s="253" t="str">
        <v xml:space="preserve">Set boundaries for automation
To prevent unintended harm or errors by ensuring that high-risk actions (such as launching production code) require human review and approval. This reduces operational risks and builds accountability.
</v>
      </c>
      <c r="U226"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6" s="253" t="str">
        <v>C24</v>
      </c>
      <c r="W226" s="253" t="str">
        <v>Product Governance
To ensure all AI models and products adhere to required privacy and security standards before deployment. Systematic governance reduces the risk of non-compliance, reputational harm, and security failures in production.</v>
      </c>
      <c r="X226"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27" spans="1:36" ht="25.5" customHeight="1">
      <c r="A227" s="289" t="s">
        <v>2015</v>
      </c>
      <c r="B227" s="290" t="s">
        <v>466</v>
      </c>
      <c r="C227" s="288" t="s">
        <v>1427</v>
      </c>
      <c r="D227" s="290" t="s">
        <v>2016</v>
      </c>
      <c r="E227" s="290" t="s">
        <v>1007</v>
      </c>
      <c r="F227" s="288" t="s">
        <v>1146</v>
      </c>
      <c r="G227" s="288" t="s">
        <v>178</v>
      </c>
      <c r="H227" s="290" t="s">
        <v>1829</v>
      </c>
      <c r="I227" s="290" t="s">
        <v>1820</v>
      </c>
      <c r="J227" s="290" t="str" cm="1">
        <f t="array" ref="J227">_xlfn.TEXTJOIN(" | ",,
  IF(I227="",
     _xlfn.TEXTSPLIT(H227,";"),
     _xlfn.TEXTSPLIT(H227,";") &amp; ":" &amp; _xlfn.TEXTSPLIT(I227,";")
  )
)</f>
        <v>RISK55:C45,C29</v>
      </c>
      <c r="K227" s="290" t="s">
        <v>464</v>
      </c>
      <c r="L227" s="253" t="b" cm="1">
        <f t="array" ref="L227">_xlfn.LET(
  _xlpm.hay, TRIM(Triggers!$N$1:$BF$1),
  _xlpm.keysRaw, IFERROR(TRIM(_xlfn.TEXTSPLIT(B227,",")),""),
  _xlpm.tagsRaw, IFERROR(TRIM(_xlfn.TEXTSPLIT(F227,",")),""),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7" s="266" t="str">
        <f>_xlfn.XLOOKUP(C227, FA!D:D, FA!E:E, "")</f>
        <v>FA:EXPLANABILITY</v>
      </c>
      <c r="N227" s="290" t="s">
        <v>2017</v>
      </c>
      <c r="O227" s="253" t="str" cm="1">
        <f t="array" ref="O227:X227">_xlfn.LET(
  _xlpm.groups, _xlfn.TEXTSPLIT(J227,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7" s="253" t="str">
        <v>RISK55</v>
      </c>
      <c r="Q227" s="253" t="str">
        <v>Goal hijacking or misaligned agent objectives</v>
      </c>
      <c r="R227" s="253" t="str">
        <v>Agents may pursue goals or optimize outcomes that diverge from the original intent, resulting in unintended or undesirable behaviors.</v>
      </c>
      <c r="S227" s="253" t="str">
        <v>C45</v>
      </c>
      <c r="T227" s="253" t="str">
        <v xml:space="preserve">Set boundaries for automation
To prevent unintended harm or errors by ensuring that high-risk actions (such as launching production code) require human review and approval. This reduces operational risks and builds accountability.
</v>
      </c>
      <c r="U227"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7" s="253" t="str">
        <v>C29</v>
      </c>
      <c r="W22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27" s="253" t="str">
        <v>Track AI agent activity and system changes with detailed records of system events, user actions, and configuration or model changes. Setting Concrete Metrics.</v>
      </c>
    </row>
    <row r="228" spans="1:36" ht="25.5" customHeight="1">
      <c r="A228" s="289" t="s">
        <v>2018</v>
      </c>
      <c r="B228" s="290" t="s">
        <v>466</v>
      </c>
      <c r="C228" s="288" t="s">
        <v>1019</v>
      </c>
      <c r="D228" s="290" t="s">
        <v>2019</v>
      </c>
      <c r="E228" s="290" t="s">
        <v>1007</v>
      </c>
      <c r="F228" s="288" t="s">
        <v>2020</v>
      </c>
      <c r="G228" s="288" t="s">
        <v>2021</v>
      </c>
      <c r="H228" s="290" t="s">
        <v>1357</v>
      </c>
      <c r="I228" s="290" t="s">
        <v>2022</v>
      </c>
      <c r="J228" s="290" t="str" cm="1">
        <f t="array" ref="J228">_xlfn.TEXTJOIN(" | ",,
  IF(I228="",
     _xlfn.TEXTSPLIT(H228,";"),
     _xlfn.TEXTSPLIT(H228,";") &amp; ":" &amp; _xlfn.TEXTSPLIT(I228,";")
  )
)</f>
        <v xml:space="preserve">RISK36:C45,C57,C24 </v>
      </c>
      <c r="K228" s="290" t="s">
        <v>464</v>
      </c>
      <c r="L228" s="253" t="b" cm="1">
        <f t="array" ref="L228">_xlfn.LET(
  _xlpm.hay, TRIM(Triggers!$N$1:$BF$1),
  _xlpm.keysRaw, IFERROR(TRIM(_xlfn.TEXTSPLIT(B228,",")),""),
  _xlpm.tagsRaw, IFERROR(TRIM(_xlfn.TEXTSPLIT(F228,",")),""),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8" s="266" t="str">
        <f>_xlfn.XLOOKUP(C228, FA!D:D, FA!E:E, "")</f>
        <v>FA:RELIABILITY</v>
      </c>
      <c r="N228" s="290" t="s">
        <v>2023</v>
      </c>
      <c r="O228" s="253" t="str" cm="1">
        <f t="array" ref="O228:AA228">_xlfn.LET(
  _xlpm.groups, _xlfn.TEXTSPLIT(J228,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8" s="253" t="str">
        <v>RISK36</v>
      </c>
      <c r="Q228" s="253" t="str">
        <v>Unbounded AI Autonomy Leading to Unintended or Harmful Actions</v>
      </c>
      <c r="R228"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228" s="253" t="str">
        <v>C45</v>
      </c>
      <c r="T228" s="253" t="str">
        <v xml:space="preserve">Set boundaries for automation
To prevent unintended harm or errors by ensuring that high-risk actions (such as launching production code) require human review and approval. This reduces operational risks and builds accountability.
</v>
      </c>
      <c r="U22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8" s="253" t="str">
        <v>C57</v>
      </c>
      <c r="W228"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X228"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Y228" s="253" t="str">
        <v>C24</v>
      </c>
      <c r="Z228" s="253" t="str">
        <v>Product Governance
To ensure all AI models and products adhere to required privacy and security standards before deployment. Systematic governance reduces the risk of non-compliance, reputational harm, and security failures in production.</v>
      </c>
      <c r="AA228"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29" spans="1:36" ht="25.5" customHeight="1">
      <c r="A229" s="289" t="s">
        <v>2024</v>
      </c>
      <c r="B229" s="290" t="s">
        <v>470</v>
      </c>
      <c r="C229" s="288" t="s">
        <v>1427</v>
      </c>
      <c r="D229" s="290" t="s">
        <v>2025</v>
      </c>
      <c r="E229" s="290" t="s">
        <v>1007</v>
      </c>
      <c r="F229" s="288" t="s">
        <v>1283</v>
      </c>
      <c r="G229" s="288" t="s">
        <v>1101</v>
      </c>
      <c r="H229" s="290" t="s">
        <v>1108</v>
      </c>
      <c r="I229" s="290" t="s">
        <v>2026</v>
      </c>
      <c r="J229" s="290" t="str" cm="1">
        <f t="array" ref="J229">_xlfn.TEXTJOIN(" | ",,
  IF(I229="",
     _xlfn.TEXTSPLIT(H229,";"),
     _xlfn.TEXTSPLIT(H229,";") &amp; ":" &amp; _xlfn.TEXTSPLIT(I229,";")
  )
)</f>
        <v>RISK31:C39,C29,C27</v>
      </c>
      <c r="K229" s="290" t="s">
        <v>468</v>
      </c>
      <c r="L229" s="253" t="b" cm="1">
        <f t="array" ref="L229">_xlfn.LET(
  _xlpm.hay, TRIM(Triggers!$N$1:$BF$1),
  _xlpm.keysRaw, IFERROR(TRIM(_xlfn.TEXTSPLIT(B229,",")),""),
  _xlpm.tagsRaw, IFERROR(TRIM(_xlfn.TEXTSPLIT(F229,",")),""),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9" s="266" t="str">
        <f>_xlfn.XLOOKUP(C229, FA!D:D, FA!E:E, "")</f>
        <v>FA:EXPLANABILITY</v>
      </c>
      <c r="N229" s="290" t="s">
        <v>2027</v>
      </c>
      <c r="O229" s="253" t="str" cm="1">
        <f t="array" ref="O229:AA229">_xlfn.LET(
  _xlpm.groups, _xlfn.TEXTSPLIT(J229,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9" s="253" t="str">
        <v>RISK31</v>
      </c>
      <c r="Q229" s="253" t="str">
        <v>AI system behavior may contradict intended or expected use over time</v>
      </c>
      <c r="R229"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229" s="253" t="str">
        <v>C39</v>
      </c>
      <c r="T229"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29" s="253" t="str">
        <v xml:space="preserve">Define thresholds for normal behavior and set up real-time alerting for deviations.     
. Log all alerts and responses for ongoing review.      
. Periodically update detection rules based on new risks.
</v>
      </c>
      <c r="V229" s="253" t="str">
        <v>C29</v>
      </c>
      <c r="W229"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29" s="253" t="str">
        <v>Track AI agent activity and system changes with detailed records of system events, user actions, and configuration or model changes. Setting Concrete Metrics.</v>
      </c>
      <c r="Y229" s="253" t="str">
        <v>C27</v>
      </c>
      <c r="Z229"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A229"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30" spans="1:36" ht="25.5" customHeight="1">
      <c r="A230" s="289" t="s">
        <v>2028</v>
      </c>
      <c r="B230" s="290" t="s">
        <v>470</v>
      </c>
      <c r="C230" s="288" t="s">
        <v>1038</v>
      </c>
      <c r="D230" s="290" t="s">
        <v>2029</v>
      </c>
      <c r="E230" s="290" t="s">
        <v>1007</v>
      </c>
      <c r="F230" s="288" t="s">
        <v>1189</v>
      </c>
      <c r="G230" s="288" t="s">
        <v>1524</v>
      </c>
      <c r="H230" s="290" t="s">
        <v>1064</v>
      </c>
      <c r="I230" s="290" t="s">
        <v>2030</v>
      </c>
      <c r="J230" s="290" t="str" cm="1">
        <f t="array" ref="J230">_xlfn.TEXTJOIN(" | ",,
  IF(I230="",
     _xlfn.TEXTSPLIT(H230,";"),
     _xlfn.TEXTSPLIT(H230,";") &amp; ":" &amp; _xlfn.TEXTSPLIT(I230,";")
  )
)</f>
        <v>RISK49:C41,C46</v>
      </c>
      <c r="K230" s="290" t="s">
        <v>468</v>
      </c>
      <c r="L230" s="253" t="b" cm="1">
        <f t="array" ref="L230">_xlfn.LET(
  _xlpm.hay, TRIM(Triggers!$N$1:$BF$1),
  _xlpm.keysRaw, IFERROR(TRIM(_xlfn.TEXTSPLIT(B230,",")),""),
  _xlpm.tagsRaw, IFERROR(TRIM(_xlfn.TEXTSPLIT(F230,",")),""),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0" s="266" t="str">
        <f>_xlfn.XLOOKUP(C230, FA!D:D, FA!E:E, "")</f>
        <v>FA:ACCOUNTABITY;FA:TRANSPARENCY</v>
      </c>
      <c r="N230" s="290" t="s">
        <v>2031</v>
      </c>
      <c r="O230" s="253" t="str" cm="1">
        <f t="array" ref="O230:X230">_xlfn.LET(
  _xlpm.groups, _xlfn.TEXTSPLIT(J230,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0" s="253" t="str">
        <v>RISK49</v>
      </c>
      <c r="Q230" s="253" t="str">
        <v>Auditing Challenges Due to Missing Decision Records and Documentation</v>
      </c>
      <c r="R230"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30" s="253" t="str">
        <v>C41</v>
      </c>
      <c r="T230" s="253" t="str">
        <v xml:space="preserve">Model Inventory &amp; Audit Logs
To ensure accountability, traceability, and regulatory compliance by keeping detailed records of all AI models, their purposes, usage, and change history. This supports audits, risk reviews, and responsible management.
</v>
      </c>
      <c r="U230" s="253" t="str">
        <v xml:space="preserve">Maintain an up-to-date inventory of all AI models, including descriptions, owners, use cases, and deployment details.
. Implement comprehensive audit logs for access, changes, and usage. 
. Regularly review logs for compliance and risk.
</v>
      </c>
      <c r="V230" s="253" t="str">
        <v>C46</v>
      </c>
      <c r="W230" s="253" t="str">
        <v xml:space="preserve">Pre-deployment Responsible AI Reviews 
To identify and address risks, vulnerabilities, and potential misuse before AI systems are launched, improving safety, reliability, and public trust.
</v>
      </c>
      <c r="X230"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231" spans="1:36" ht="25.5" customHeight="1">
      <c r="A231" s="289" t="s">
        <v>2032</v>
      </c>
      <c r="B231" s="290" t="s">
        <v>470</v>
      </c>
      <c r="C231" s="288" t="s">
        <v>1427</v>
      </c>
      <c r="D231" s="290" t="s">
        <v>2033</v>
      </c>
      <c r="E231" s="290" t="s">
        <v>1007</v>
      </c>
      <c r="F231" s="288" t="s">
        <v>1146</v>
      </c>
      <c r="G231" s="288" t="s">
        <v>178</v>
      </c>
      <c r="H231" s="290" t="s">
        <v>1808</v>
      </c>
      <c r="I231" s="290" t="s">
        <v>1093</v>
      </c>
      <c r="J231" s="290" t="str" cm="1">
        <f t="array" ref="J231">_xlfn.TEXTJOIN(" | ",,
  IF(I231="",
     _xlfn.TEXTSPLIT(H231,";"),
     _xlfn.TEXTSPLIT(H231,";") &amp; ":" &amp; _xlfn.TEXTSPLIT(I231,";")
  )
)</f>
        <v>RISK60:C29,C36</v>
      </c>
      <c r="K231" s="290" t="s">
        <v>468</v>
      </c>
      <c r="L231" s="253" t="b" cm="1">
        <f t="array" ref="L231">_xlfn.LET(
  _xlpm.hay, TRIM(Triggers!$N$1:$BF$1),
  _xlpm.keysRaw, IFERROR(TRIM(_xlfn.TEXTSPLIT(B231,",")),""),
  _xlpm.tagsRaw, IFERROR(TRIM(_xlfn.TEXTSPLIT(F231,",")),""),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1" s="266" t="str">
        <f>_xlfn.XLOOKUP(C231, FA!D:D, FA!E:E, "")</f>
        <v>FA:EXPLANABILITY</v>
      </c>
      <c r="N231" s="290" t="s">
        <v>2034</v>
      </c>
      <c r="O231" s="253" t="str" cm="1">
        <f t="array" ref="O231:X231">_xlfn.LET(
  _xlpm.groups, _xlfn.TEXTSPLIT(J231,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1" s="253" t="str">
        <v>RISK60</v>
      </c>
      <c r="Q231" s="253" t="str">
        <v>Self-improving feedback loops reinforcing unsafe strategies</v>
      </c>
      <c r="R231" s="253" t="str">
        <v>Agents capable of self-improvement or continuous learning may reinforce errors, biases, or unsafe behaviors over time, magnifying risks as the system evolves without adequate monitoring.</v>
      </c>
      <c r="S231" s="253" t="str">
        <v>C29</v>
      </c>
      <c r="T231"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31" s="253" t="str">
        <v>Track AI agent activity and system changes with detailed records of system events, user actions, and configuration or model changes. Setting Concrete Metrics.</v>
      </c>
      <c r="V231" s="253" t="str">
        <v>C36</v>
      </c>
      <c r="W231"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231"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232" spans="1:36" ht="25.5" customHeight="1">
      <c r="A232" s="289" t="s">
        <v>2035</v>
      </c>
      <c r="B232" s="290" t="s">
        <v>474</v>
      </c>
      <c r="C232" s="288" t="s">
        <v>1012</v>
      </c>
      <c r="D232" s="290" t="s">
        <v>2036</v>
      </c>
      <c r="E232" s="290" t="s">
        <v>1007</v>
      </c>
      <c r="F232" s="288" t="s">
        <v>1363</v>
      </c>
      <c r="G232" s="288" t="s">
        <v>1021</v>
      </c>
      <c r="H232" s="290" t="s">
        <v>1829</v>
      </c>
      <c r="I232" s="290" t="s">
        <v>2013</v>
      </c>
      <c r="J232" s="290" t="str" cm="1">
        <f t="array" ref="J232">_xlfn.TEXTJOIN(" | ",,
  IF(I232="",
     _xlfn.TEXTSPLIT(H232,";"),
     _xlfn.TEXTSPLIT(H232,";") &amp; ":" &amp; _xlfn.TEXTSPLIT(I232,";")
  )
)</f>
        <v>RISK55:C45,C24</v>
      </c>
      <c r="K232" s="290" t="s">
        <v>472</v>
      </c>
      <c r="L232" s="253" t="b" cm="1">
        <f t="array" ref="L232">_xlfn.LET(
  _xlpm.hay, TRIM(Triggers!$N$1:$BF$1),
  _xlpm.keysRaw, IFERROR(TRIM(_xlfn.TEXTSPLIT(B232,",")),""),
  _xlpm.tagsRaw, IFERROR(TRIM(_xlfn.TEXTSPLIT(F232,",")),""),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2" s="266" t="str">
        <f>_xlfn.XLOOKUP(C232, FA!D:D, FA!E:E, "")</f>
        <v>FA:HOVERSIGHT</v>
      </c>
      <c r="N232" s="290" t="s">
        <v>2037</v>
      </c>
      <c r="O232" s="253" t="str" cm="1">
        <f t="array" ref="O232:X232">_xlfn.LET(
  _xlpm.groups, _xlfn.TEXTSPLIT(J232,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2" s="253" t="str">
        <v>RISK55</v>
      </c>
      <c r="Q232" s="253" t="str">
        <v>Goal hijacking or misaligned agent objectives</v>
      </c>
      <c r="R232" s="253" t="str">
        <v>Agents may pursue goals or optimize outcomes that diverge from the original intent, resulting in unintended or undesirable behaviors.</v>
      </c>
      <c r="S232" s="253" t="str">
        <v>C45</v>
      </c>
      <c r="T232" s="253" t="str">
        <v xml:space="preserve">Set boundaries for automation
To prevent unintended harm or errors by ensuring that high-risk actions (such as launching production code) require human review and approval. This reduces operational risks and builds accountability.
</v>
      </c>
      <c r="U232"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32" s="253" t="str">
        <v>C24</v>
      </c>
      <c r="W232" s="253" t="str">
        <v>Product Governance
To ensure all AI models and products adhere to required privacy and security standards before deployment. Systematic governance reduces the risk of non-compliance, reputational harm, and security failures in production.</v>
      </c>
      <c r="X232"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33" spans="1:36" ht="25.5" customHeight="1">
      <c r="A233" s="289" t="s">
        <v>2038</v>
      </c>
      <c r="B233" s="290" t="s">
        <v>474</v>
      </c>
      <c r="C233" s="288" t="s">
        <v>1106</v>
      </c>
      <c r="D233" s="290" t="s">
        <v>2039</v>
      </c>
      <c r="E233" s="290" t="s">
        <v>1007</v>
      </c>
      <c r="F233" s="288" t="s">
        <v>1283</v>
      </c>
      <c r="G233" s="288" t="s">
        <v>1101</v>
      </c>
      <c r="H233" s="290" t="s">
        <v>1774</v>
      </c>
      <c r="I233" s="290" t="s">
        <v>2040</v>
      </c>
      <c r="J233" s="290" t="str" cm="1">
        <f t="array" ref="J233">_xlfn.TEXTJOIN(" | ",,
  IF(I233="",
     _xlfn.TEXTSPLIT(H233,";"),
     _xlfn.TEXTSPLIT(H233,";") &amp; ":" &amp; _xlfn.TEXTSPLIT(I233,";")
  )
)</f>
        <v>RISK61:C10,C29,C27</v>
      </c>
      <c r="K233" s="290" t="s">
        <v>472</v>
      </c>
      <c r="L233" s="253" t="b" cm="1">
        <f t="array" ref="L233">_xlfn.LET(
  _xlpm.hay, TRIM(Triggers!$N$1:$BF$1),
  _xlpm.keysRaw, IFERROR(TRIM(_xlfn.TEXTSPLIT(B233,",")),""),
  _xlpm.tagsRaw, IFERROR(TRIM(_xlfn.TEXTSPLIT(F233,",")),""),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3" s="266" t="str">
        <f>_xlfn.XLOOKUP(C233, FA!D:D, FA!E:E, "")</f>
        <v>FA:RELIABILITY</v>
      </c>
      <c r="N233" s="290" t="s">
        <v>2041</v>
      </c>
      <c r="O233" s="253" t="str" cm="1">
        <f t="array" ref="O233:AA233">_xlfn.LET(
  _xlpm.groups, _xlfn.TEXTSPLIT(J233,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3" s="253" t="str">
        <v>RISK61</v>
      </c>
      <c r="Q233" s="253" t="str">
        <v>Data degradation and aging in agentic systems</v>
      </c>
      <c r="R233" s="253" t="str">
        <v>Agentic AI relying on outdated, stale, or degraded data may generate inappropriate or harmful outputs, as performance and safety decline over time without timely data refresh or validation.</v>
      </c>
      <c r="S233" s="253" t="str">
        <v>C10</v>
      </c>
      <c r="T233" s="253" t="str">
        <v>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v>
      </c>
      <c r="U233" s="253" t="str">
        <v>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v>
      </c>
      <c r="V233" s="253" t="str">
        <v>C29</v>
      </c>
      <c r="W233"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33" s="253" t="str">
        <v>Track AI agent activity and system changes with detailed records of system events, user actions, and configuration or model changes. Setting Concrete Metrics.</v>
      </c>
      <c r="Y233" s="253" t="str">
        <v>C27</v>
      </c>
      <c r="Z233"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A233"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34" spans="1:36" ht="25.5" customHeight="1">
      <c r="A234" s="289" t="s">
        <v>2042</v>
      </c>
      <c r="B234" s="290" t="s">
        <v>474</v>
      </c>
      <c r="C234" s="288" t="s">
        <v>1012</v>
      </c>
      <c r="D234" s="290" t="s">
        <v>2043</v>
      </c>
      <c r="E234" s="290" t="s">
        <v>1007</v>
      </c>
      <c r="F234" s="288" t="s">
        <v>1283</v>
      </c>
      <c r="G234" s="288" t="s">
        <v>178</v>
      </c>
      <c r="H234" s="290" t="s">
        <v>2044</v>
      </c>
      <c r="I234" s="290" t="s">
        <v>2045</v>
      </c>
      <c r="J234" s="290" t="str" cm="1">
        <f t="array" ref="J234">_xlfn.TEXTJOIN(" | ",,
  IF(I234="",
     _xlfn.TEXTSPLIT(H234,";"),
     _xlfn.TEXTSPLIT(H234,";") &amp; ":" &amp; _xlfn.TEXTSPLIT(I234,";")
  )
)</f>
        <v>RISK59:C29,C43</v>
      </c>
      <c r="K234" s="290" t="s">
        <v>472</v>
      </c>
      <c r="L234" s="253" t="b" cm="1">
        <f t="array" ref="L234">_xlfn.LET(
  _xlpm.hay, TRIM(Triggers!$N$1:$BF$1),
  _xlpm.keysRaw, IFERROR(TRIM(_xlfn.TEXTSPLIT(B234,",")),""),
  _xlpm.tagsRaw, IFERROR(TRIM(_xlfn.TEXTSPLIT(F234,",")),""),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4" s="266" t="str">
        <f>_xlfn.XLOOKUP(C234, FA!D:D, FA!E:E, "")</f>
        <v>FA:HOVERSIGHT</v>
      </c>
      <c r="N234" s="290" t="s">
        <v>2046</v>
      </c>
      <c r="O234" s="253" t="str" cm="1">
        <f t="array" ref="O234:X234">_xlfn.LET(
  _xlpm.groups, _xlfn.TEXTSPLIT(J234,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4" s="253" t="str">
        <v>RISK59</v>
      </c>
      <c r="Q234" s="253" t="str">
        <v>Escalating risk from autonomous agents interacting in unforeseen ways</v>
      </c>
      <c r="R234" s="253" t="str">
        <v>Autonomous agents may develop complex interactions, leading to emergent risks, system instability, or unintended behaviors not anticipated at design time.</v>
      </c>
      <c r="S234" s="253" t="str">
        <v>C29</v>
      </c>
      <c r="T234"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34" s="253" t="str">
        <v>Track AI agent activity and system changes with detailed records of system events, user actions, and configuration or model changes. Setting Concrete Metrics.</v>
      </c>
      <c r="V234" s="253" t="str">
        <v>C43</v>
      </c>
      <c r="W234" s="253" t="str">
        <v xml:space="preserve">Monitoring Dashboards
To provide real-time visibility into model risks, performance, and operational status. Dashboards help teams quickly detect issues, respond to incidents, and support decision-making and ongoing improvements.
</v>
      </c>
      <c r="X234" s="253" t="str">
        <v xml:space="preserve">Develop and maintain live dashboards tracking key risk and performance metrics.
. Integrate with data pipelines and monitoring tools for up-to-date information.. Set alerts for abnormal trends or thresholds. 
. Regularly review and update dashboard content.
</v>
      </c>
    </row>
    <row r="235" spans="1:36" ht="25.5" customHeight="1">
      <c r="A235" s="289" t="s">
        <v>2047</v>
      </c>
      <c r="B235" s="290" t="s">
        <v>474</v>
      </c>
      <c r="C235" s="288" t="s">
        <v>1012</v>
      </c>
      <c r="D235" s="290" t="s">
        <v>2048</v>
      </c>
      <c r="E235" s="290" t="s">
        <v>1362</v>
      </c>
      <c r="F235" s="288" t="s">
        <v>1146</v>
      </c>
      <c r="G235" s="288" t="s">
        <v>1021</v>
      </c>
      <c r="H235" s="290" t="s">
        <v>2049</v>
      </c>
      <c r="I235" s="290" t="s">
        <v>2050</v>
      </c>
      <c r="J235" s="290" t="str" cm="1">
        <f t="array" ref="J235">_xlfn.TEXTJOIN(" | ",,
  IF(I235="",
     _xlfn.TEXTSPLIT(H235,";"),
     _xlfn.TEXTSPLIT(H235,";") &amp; ":" &amp; _xlfn.TEXTSPLIT(I235,";")
  )
)</f>
        <v>RISK50:C46,C45,C57</v>
      </c>
      <c r="K235" s="290" t="s">
        <v>472</v>
      </c>
      <c r="L235" s="253" t="b" cm="1">
        <f t="array" ref="L235">_xlfn.LET(
  _xlpm.hay, TRIM(Triggers!$N$1:$BF$1),
  _xlpm.keysRaw, IFERROR(TRIM(_xlfn.TEXTSPLIT(B235,",")),""),
  _xlpm.tagsRaw, IFERROR(TRIM(_xlfn.TEXTSPLIT(F235,",")),""),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5" s="266" t="str">
        <f>_xlfn.XLOOKUP(C235, FA!D:D, FA!E:E, "")</f>
        <v>FA:HOVERSIGHT</v>
      </c>
      <c r="N235" s="290" t="s">
        <v>2051</v>
      </c>
      <c r="O235" s="253" t="str" cm="1">
        <f t="array" ref="O235:AA235">_xlfn.LET(
  _xlpm.groups, _xlfn.TEXTSPLIT(J235,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5" s="253" t="str">
        <v>RISK50</v>
      </c>
      <c r="Q235" s="253" t="str">
        <v>Unintended or harmful actions by autonomous agents</v>
      </c>
      <c r="R235" s="253" t="str">
        <v>Autonomous AI agents may independently execute actions that are unsafe, erroneous, or outside their intended purpose, potentially causing harm or disruption.</v>
      </c>
      <c r="S235" s="253" t="str">
        <v>C46</v>
      </c>
      <c r="T235" s="253" t="str">
        <v xml:space="preserve">Pre-deployment Responsible AI Reviews 
To identify and address risks, vulnerabilities, and potential misuse before AI systems are launched, improving safety, reliability, and public trust.
</v>
      </c>
      <c r="U235"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35" s="253" t="str">
        <v>C45</v>
      </c>
      <c r="W235" s="253" t="str">
        <v xml:space="preserve">Set boundaries for automation
To prevent unintended harm or errors by ensuring that high-risk actions (such as launching production code) require human review and approval. This reduces operational risks and builds accountability.
</v>
      </c>
      <c r="X235"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35" s="253" t="str">
        <v>C57</v>
      </c>
      <c r="Z235"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35"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36" spans="1:36" ht="25.5" customHeight="1">
      <c r="A236" s="289" t="s">
        <v>2052</v>
      </c>
      <c r="B236" s="290" t="s">
        <v>474</v>
      </c>
      <c r="C236" s="288" t="s">
        <v>1012</v>
      </c>
      <c r="D236" s="290" t="s">
        <v>2053</v>
      </c>
      <c r="E236" s="290" t="s">
        <v>1362</v>
      </c>
      <c r="F236" s="288" t="s">
        <v>259</v>
      </c>
      <c r="G236" s="288" t="s">
        <v>178</v>
      </c>
      <c r="H236" s="290" t="s">
        <v>2049</v>
      </c>
      <c r="I236" s="290" t="s">
        <v>1770</v>
      </c>
      <c r="J236" s="290" t="str" cm="1">
        <f t="array" ref="J236">_xlfn.TEXTJOIN(" | ",,
  IF(I236="",
     _xlfn.TEXTSPLIT(H236,";"),
     _xlfn.TEXTSPLIT(H236,";") &amp; ":" &amp; _xlfn.TEXTSPLIT(I236,";")
  )
)</f>
        <v>RISK50:C46,C45</v>
      </c>
      <c r="K236" s="290" t="s">
        <v>472</v>
      </c>
      <c r="L236" s="253" t="b" cm="1">
        <f t="array" ref="L236">_xlfn.LET(
  _xlpm.hay, TRIM(Triggers!$N$1:$BF$1),
  _xlpm.keysRaw, IFERROR(TRIM(_xlfn.TEXTSPLIT(B236,",")),""),
  _xlpm.tagsRaw, IFERROR(TRIM(_xlfn.TEXTSPLIT(F236,",")),""),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6" s="266" t="str">
        <f>_xlfn.XLOOKUP(C236, FA!D:D, FA!E:E, "")</f>
        <v>FA:HOVERSIGHT</v>
      </c>
      <c r="N236" s="290" t="s">
        <v>2054</v>
      </c>
      <c r="O236" s="253" t="str" cm="1">
        <f t="array" ref="O236:X236">_xlfn.LET(
  _xlpm.groups, _xlfn.TEXTSPLIT(J236,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6" s="253" t="str">
        <v>RISK50</v>
      </c>
      <c r="Q236" s="253" t="str">
        <v>Unintended or harmful actions by autonomous agents</v>
      </c>
      <c r="R236" s="253" t="str">
        <v>Autonomous AI agents may independently execute actions that are unsafe, erroneous, or outside their intended purpose, potentially causing harm or disruption.</v>
      </c>
      <c r="S236" s="253" t="str">
        <v>C46</v>
      </c>
      <c r="T236" s="253" t="str">
        <v xml:space="preserve">Pre-deployment Responsible AI Reviews 
To identify and address risks, vulnerabilities, and potential misuse before AI systems are launched, improving safety, reliability, and public trust.
</v>
      </c>
      <c r="U236"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36" s="253" t="str">
        <v>C45</v>
      </c>
      <c r="W236" s="253" t="str">
        <v xml:space="preserve">Set boundaries for automation
To prevent unintended harm or errors by ensuring that high-risk actions (such as launching production code) require human review and approval. This reduces operational risks and builds accountability.
</v>
      </c>
      <c r="X236"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37" spans="1:36" ht="25.5" customHeight="1">
      <c r="A237" s="289" t="s">
        <v>2055</v>
      </c>
      <c r="B237" s="290" t="s">
        <v>474</v>
      </c>
      <c r="C237" s="288" t="s">
        <v>1012</v>
      </c>
      <c r="D237" s="290" t="s">
        <v>2056</v>
      </c>
      <c r="E237" s="290" t="s">
        <v>1007</v>
      </c>
      <c r="F237" s="288" t="s">
        <v>259</v>
      </c>
      <c r="G237" s="288" t="s">
        <v>178</v>
      </c>
      <c r="H237" s="290" t="s">
        <v>1829</v>
      </c>
      <c r="I237" s="290" t="s">
        <v>1391</v>
      </c>
      <c r="J237" s="290" t="str" cm="1">
        <f t="array" ref="J237">_xlfn.TEXTJOIN(" | ",,
  IF(I237="",
     _xlfn.TEXTSPLIT(H237,";"),
     _xlfn.TEXTSPLIT(H237,";") &amp; ":" &amp; _xlfn.TEXTSPLIT(I237,";")
  )
)</f>
        <v>RISK55:C44,C15</v>
      </c>
      <c r="K237" s="290" t="s">
        <v>472</v>
      </c>
      <c r="L237" s="253" t="b" cm="1">
        <f t="array" ref="L237">_xlfn.LET(
  _xlpm.hay, TRIM(Triggers!$N$1:$BF$1),
  _xlpm.keysRaw, IFERROR(TRIM(_xlfn.TEXTSPLIT(B237,",")),""),
  _xlpm.tagsRaw, IFERROR(TRIM(_xlfn.TEXTSPLIT(F237,",")),""),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7" s="266" t="str">
        <f>_xlfn.XLOOKUP(C237, FA!D:D, FA!E:E, "")</f>
        <v>FA:HOVERSIGHT</v>
      </c>
      <c r="N237" s="290" t="s">
        <v>2057</v>
      </c>
      <c r="O237" s="253" t="str" cm="1">
        <f t="array" ref="O237:X237">_xlfn.LET(
  _xlpm.groups, _xlfn.TEXTSPLIT(J237,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7" s="253" t="str">
        <v>RISK55</v>
      </c>
      <c r="Q237" s="253" t="str">
        <v>Goal hijacking or misaligned agent objectives</v>
      </c>
      <c r="R237" s="253" t="str">
        <v>Agents may pursue goals or optimize outcomes that diverge from the original intent, resulting in unintended or undesirable behaviors.</v>
      </c>
      <c r="S237" s="253" t="str">
        <v>C44</v>
      </c>
      <c r="T237" s="253" t="str">
        <v xml:space="preserve">Communicate uncertainty
To improve transparency, build user trust, and support responsible decision-making by clearly conveying when AI outputs may be uncertain, incomplete, or require human review.
</v>
      </c>
      <c r="U237"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V237" s="253" t="str">
        <v>C15</v>
      </c>
      <c r="W237"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237"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38" spans="1:36" ht="30.75" customHeight="1">
      <c r="A238" s="289" t="s">
        <v>2058</v>
      </c>
      <c r="B238" s="290" t="s">
        <v>474</v>
      </c>
      <c r="C238" s="288" t="s">
        <v>1019</v>
      </c>
      <c r="D238" s="253" t="s">
        <v>2059</v>
      </c>
      <c r="E238" s="290" t="s">
        <v>1007</v>
      </c>
      <c r="F238" s="288" t="s">
        <v>2060</v>
      </c>
      <c r="G238" s="288" t="s">
        <v>178</v>
      </c>
      <c r="H238" s="290" t="s">
        <v>2061</v>
      </c>
      <c r="I238" s="290" t="s">
        <v>2062</v>
      </c>
      <c r="J238" s="290" t="str" cm="1">
        <f t="array" ref="J238">_xlfn.TEXTJOIN(" | ",,
  IF(I238="",
     _xlfn.TEXTSPLIT(H238,";"),
     _xlfn.TEXTSPLIT(H238,";") &amp; ":" &amp; _xlfn.TEXTSPLIT(I238,";")
  )
)</f>
        <v xml:space="preserve">RISK55:C23 | RISK54:C24 | RISK64:C44,C45 </v>
      </c>
      <c r="K238" s="290" t="s">
        <v>472</v>
      </c>
      <c r="L238" s="253" t="b" cm="1">
        <f t="array" ref="L238">_xlfn.LET(
  _xlpm.hay, TRIM(Triggers!$N$1:$BF$1),
  _xlpm.keysRaw, IFERROR(TRIM(_xlfn.TEXTSPLIT(B238,",")),""),
  _xlpm.tagsRaw, IFERROR(TRIM(_xlfn.TEXTSPLIT(F238,",")),""),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8" s="266" t="str">
        <f>_xlfn.XLOOKUP(C238, FA!D:D, FA!E:E, "")</f>
        <v>FA:RELIABILITY</v>
      </c>
      <c r="N238" s="290" t="s">
        <v>2063</v>
      </c>
      <c r="O238" s="253" t="str" cm="1">
        <f t="array" ref="O238:AJ238">_xlfn.LET(
  _xlpm.groups, _xlfn.TEXTSPLIT(J238,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8" s="253" t="str">
        <v>RISK55</v>
      </c>
      <c r="Q238" s="253" t="str">
        <v>Goal hijacking or misaligned agent objectives</v>
      </c>
      <c r="R238" s="253" t="str">
        <v>Agents may pursue goals or optimize outcomes that diverge from the original intent, resulting in unintended or undesirable behaviors.</v>
      </c>
      <c r="S238" s="253" t="str">
        <v>C23</v>
      </c>
      <c r="T238"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38"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238" s="253" t="str">
        <v>RISK54</v>
      </c>
      <c r="W238" s="253" t="str">
        <v>Abuse of tool integrations or elevated agent privileges</v>
      </c>
      <c r="X238" s="253" t="str">
        <v>Agents with access to external tools, APIs, or privileged operations may be manipulated—intentionally or unintentionally—to perform unauthorized or dangerous actions.</v>
      </c>
      <c r="Y238" s="253" t="str">
        <v>C24</v>
      </c>
      <c r="Z238" s="253" t="str">
        <v>Product Governance
To ensure all AI models and products adhere to required privacy and security standards before deployment. Systematic governance reduces the risk of non-compliance, reputational harm, and security failures in production.</v>
      </c>
      <c r="AA238"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AB238" s="253" t="str">
        <v>RISK64</v>
      </c>
      <c r="AC238" s="253" t="str">
        <v>Compound harm due to unresolved issues across multiple layers</v>
      </c>
      <c r="AD238" s="253"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AE238" s="253" t="str">
        <v>C44</v>
      </c>
      <c r="AF238" s="253" t="str">
        <v xml:space="preserve">Communicate uncertainty
To improve transparency, build user trust, and support responsible decision-making by clearly conveying when AI outputs may be uncertain, incomplete, or require human review.
</v>
      </c>
      <c r="AG238"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AH238" s="253" t="str">
        <v>C45</v>
      </c>
      <c r="AI238" s="253" t="str">
        <v xml:space="preserve">Set boundaries for automation
To prevent unintended harm or errors by ensuring that high-risk actions (such as launching production code) require human review and approval. This reduces operational risks and builds accountability.
</v>
      </c>
      <c r="AJ23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39" spans="1:36" ht="51" customHeight="1">
      <c r="A239" s="289" t="s">
        <v>2064</v>
      </c>
      <c r="B239" s="290" t="s">
        <v>474</v>
      </c>
      <c r="C239" s="288" t="s">
        <v>1019</v>
      </c>
      <c r="D239" s="253" t="s">
        <v>2065</v>
      </c>
      <c r="E239" s="290" t="s">
        <v>1007</v>
      </c>
      <c r="F239" s="288" t="s">
        <v>1457</v>
      </c>
      <c r="G239" s="288" t="s">
        <v>1051</v>
      </c>
      <c r="H239" s="290" t="s">
        <v>2066</v>
      </c>
      <c r="I239" s="290" t="s">
        <v>2067</v>
      </c>
      <c r="J239" s="290" t="str" cm="1">
        <f t="array" ref="J239">_xlfn.TEXTJOIN(" | ",,
  IF(I239="",
     _xlfn.TEXTSPLIT(H239,";"),
     _xlfn.TEXTSPLIT(H239,";") &amp; ":" &amp; _xlfn.TEXTSPLIT(I239,";")
  )
)</f>
        <v xml:space="preserve">RISK57:C57 | RISK64:C29,C74 </v>
      </c>
      <c r="K239" s="290" t="s">
        <v>472</v>
      </c>
      <c r="L239" s="253" t="b" cm="1">
        <f t="array" ref="L239">_xlfn.LET(
  _xlpm.hay, TRIM(Triggers!$N$1:$BF$1),
  _xlpm.keysRaw, IFERROR(TRIM(_xlfn.TEXTSPLIT(B239,",")),""),
  _xlpm.tagsRaw, IFERROR(TRIM(_xlfn.TEXTSPLIT(F239,",")),""),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9" s="266" t="str">
        <f>_xlfn.XLOOKUP(C239, FA!D:D, FA!E:E, "")</f>
        <v>FA:RELIABILITY</v>
      </c>
      <c r="N239" s="290" t="s">
        <v>2068</v>
      </c>
      <c r="O239" s="253" t="str" cm="1">
        <f t="array" ref="O239:AD239">_xlfn.LET(
  _xlpm.groups, _xlfn.TEXTSPLIT(J239,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9" s="253" t="str">
        <v>RISK57</v>
      </c>
      <c r="Q239" s="253" t="str">
        <v>Lack of emergency stop, failover, or kill-switch for agentic systems</v>
      </c>
      <c r="R239" s="253" t="str">
        <v>Agentic systems without robust interruption or rollback mechanisms may continue harmful behavior or fail to recover after errors.</v>
      </c>
      <c r="S239" s="253" t="str">
        <v>C57</v>
      </c>
      <c r="T23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3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39" s="253" t="str">
        <v>RISK64</v>
      </c>
      <c r="W239" s="253" t="str">
        <v>Compound harm due to unresolved issues across multiple layers</v>
      </c>
      <c r="X239" s="253"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Y239" s="253" t="str">
        <v>C29</v>
      </c>
      <c r="Z239"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239" s="253" t="str">
        <v>Track AI agent activity and system changes with detailed records of system events, user actions, and configuration or model changes. Setting Concrete Metrics.</v>
      </c>
      <c r="AB239" s="253" t="str">
        <v>C74</v>
      </c>
      <c r="AC239" s="253" t="str">
        <v>AI-Specific Contract Review and Controls
If SaaS contracts do not explicitly address AI-specific risks—such as model changes, data ownership, audit rights, or limitations on AI use—organizations may face unexpected compliance failures, IP loss, and insufficient oversight. Regular review and negotiation of these terms in contracts ensures legal clarity, maintains control over critical AI assets, and aligns vendor operations with regulatory and ethical requirements. This reduces the risk of regulatory penalties, protects proprietary and user data, and improves accountability in vendor relationships.</v>
      </c>
      <c r="AD239" s="253" t="str">
        <v>. Require legal and procurement review of all SaaS contracts for clauses covering model updates, retraining, and sunset/transition plans.
. Ensure data ownership, usage rights, and permitted data sharing practices are clearly defined.
. Mandate audit rights for AI model performance, training data, and update records.
. Include clauses requiring notification and approval of significant AI model changes. 
. Specify roles, responsibilities, and limits for both vendor and customer regarding AI outputs and actions.
. Reference internal AI policy, risk, and compliance frameworks in contract appendices. 
. Review contract templates annually as laws, standards, or internal policies evolve.</v>
      </c>
    </row>
    <row r="240" spans="1:36" ht="25.5" customHeight="1">
      <c r="A240" s="289" t="s">
        <v>2069</v>
      </c>
      <c r="B240" s="290" t="s">
        <v>479</v>
      </c>
      <c r="C240" s="288" t="s">
        <v>1164</v>
      </c>
      <c r="D240" s="290" t="s">
        <v>2070</v>
      </c>
      <c r="E240" s="290" t="s">
        <v>1007</v>
      </c>
      <c r="F240" s="288" t="s">
        <v>1227</v>
      </c>
      <c r="G240" s="288" t="s">
        <v>178</v>
      </c>
      <c r="H240" s="290" t="s">
        <v>2071</v>
      </c>
      <c r="I240" s="290" t="s">
        <v>2072</v>
      </c>
      <c r="J240" s="290" t="str" cm="1">
        <f t="array" ref="J240">_xlfn.TEXTJOIN(" | ",,
  IF(I240="",
     _xlfn.TEXTSPLIT(H240,";"),
     _xlfn.TEXTSPLIT(H240,";") &amp; ":" &amp; _xlfn.TEXTSPLIT(I240,";")
  )
)</f>
        <v>RISK39:C15,C22,C23</v>
      </c>
      <c r="K240" s="290" t="s">
        <v>477</v>
      </c>
      <c r="L240" s="253" t="b" cm="1">
        <f t="array" ref="L240">_xlfn.LET(
  _xlpm.hay, TRIM(Triggers!$N$1:$BF$1),
  _xlpm.keysRaw, IFERROR(TRIM(_xlfn.TEXTSPLIT(B240,",")),""),
  _xlpm.tagsRaw, IFERROR(TRIM(_xlfn.TEXTSPLIT(F240,",")),""),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0" s="266" t="str">
        <f>_xlfn.XLOOKUP(C240, FA!D:D, FA!E:E, "")</f>
        <v>FA:TRANSPARENCY</v>
      </c>
      <c r="N240" s="290" t="s">
        <v>2073</v>
      </c>
      <c r="O240" s="253" t="str" cm="1">
        <f t="array" ref="O240:AA240">_xlfn.LET(
  _xlpm.groups, _xlfn.TEXTSPLIT(J240,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0" s="253" t="str">
        <v>RISK39</v>
      </c>
      <c r="Q240" s="253" t="str">
        <v>Users and stakeholders cannot understand or evaluate AI use due to limited AI literacy</v>
      </c>
      <c r="R240" s="253" t="str">
        <v>Occurs when AI systems are deployed without adequate disclosure, documentation, or interpretability mechanisms, making it difficult for users or stakeholders to assess their function, reliability, or impact. This limits informed engagement, reduces trust, and may result in resistance or misuse.</v>
      </c>
      <c r="S240" s="253" t="str">
        <v>C15</v>
      </c>
      <c r="T240"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40"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40" s="253" t="str">
        <v>C22</v>
      </c>
      <c r="W240" s="253" t="str">
        <v>User Policies and Education
To help end users understand how AI systems handle their data, what risks exist, and how they can protect themselves. Clear, accessible policies and education foster trust, reduce misuse, and improve informed consent.</v>
      </c>
      <c r="X240"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240" s="253" t="str">
        <v>C23</v>
      </c>
      <c r="Z240"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240"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241" spans="1:42" ht="25.5" customHeight="1">
      <c r="A241" s="289" t="s">
        <v>2074</v>
      </c>
      <c r="B241" s="290" t="s">
        <v>479</v>
      </c>
      <c r="C241" s="288" t="s">
        <v>1012</v>
      </c>
      <c r="D241" s="290" t="s">
        <v>2075</v>
      </c>
      <c r="E241" s="290" t="s">
        <v>1007</v>
      </c>
      <c r="F241" s="288" t="s">
        <v>1363</v>
      </c>
      <c r="G241" s="288" t="s">
        <v>1021</v>
      </c>
      <c r="H241" s="290" t="s">
        <v>1616</v>
      </c>
      <c r="I241" s="290" t="s">
        <v>1531</v>
      </c>
      <c r="J241" s="290" t="str" cm="1">
        <f t="array" ref="J241">_xlfn.TEXTJOIN(" | ",,
  IF(I241="",
     _xlfn.TEXTSPLIT(H241,";"),
     _xlfn.TEXTSPLIT(H241,";") &amp; ":" &amp; _xlfn.TEXTSPLIT(I241,";")
  )
)</f>
        <v>RISK49:C15,C41,C59 | RISK38:C41,C11,C59</v>
      </c>
      <c r="K241" s="290" t="s">
        <v>477</v>
      </c>
      <c r="L241" s="253" t="b" cm="1">
        <f t="array" ref="L241">_xlfn.LET(
  _xlpm.hay, TRIM(Triggers!$N$1:$BF$1),
  _xlpm.keysRaw, IFERROR(TRIM(_xlfn.TEXTSPLIT(B241,",")),""),
  _xlpm.tagsRaw, IFERROR(TRIM(_xlfn.TEXTSPLIT(F241,",")),""),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1" s="266" t="str">
        <f>_xlfn.XLOOKUP(C241, FA!D:D, FA!E:E, "")</f>
        <v>FA:HOVERSIGHT</v>
      </c>
      <c r="N241" s="290" t="s">
        <v>2076</v>
      </c>
      <c r="O241" s="253" t="str" cm="1">
        <f t="array" ref="O241:AM241">_xlfn.LET(
  _xlpm.groups, _xlfn.TEXTSPLIT(J241,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1" s="253" t="str">
        <v>RISK49</v>
      </c>
      <c r="Q241" s="253" t="str">
        <v>Auditing Challenges Due to Missing Decision Records and Documentation</v>
      </c>
      <c r="R241"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41" s="253" t="str">
        <v>C15</v>
      </c>
      <c r="T241"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41"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41" s="253" t="str">
        <v>C41</v>
      </c>
      <c r="W241" s="253" t="str">
        <v xml:space="preserve">Model Inventory &amp; Audit Logs
To ensure accountability, traceability, and regulatory compliance by keeping detailed records of all AI models, their purposes, usage, and change history. This supports audits, risk reviews, and responsible management.
</v>
      </c>
      <c r="X241" s="253" t="str">
        <v xml:space="preserve">Maintain an up-to-date inventory of all AI models, including descriptions, owners, use cases, and deployment details.
. Implement comprehensive audit logs for access, changes, and usage. 
. Regularly review logs for compliance and risk.
</v>
      </c>
      <c r="Y241" s="253" t="str">
        <v>C59</v>
      </c>
      <c r="Z24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24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241" s="253" t="str">
        <v>RISK38</v>
      </c>
      <c r="AC241" s="253" t="str">
        <v>Decisions made by AI cannot be traced or explained</v>
      </c>
      <c r="AD241"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AE241" s="253" t="str">
        <v>C41</v>
      </c>
      <c r="AF241" s="253" t="str">
        <v xml:space="preserve">Model Inventory &amp; Audit Logs
To ensure accountability, traceability, and regulatory compliance by keeping detailed records of all AI models, their purposes, usage, and change history. This supports audits, risk reviews, and responsible management.
</v>
      </c>
      <c r="AG241" s="253" t="str">
        <v xml:space="preserve">Maintain an up-to-date inventory of all AI models, including descriptions, owners, use cases, and deployment details.
. Implement comprehensive audit logs for access, changes, and usage. 
. Regularly review logs for compliance and risk.
</v>
      </c>
      <c r="AH241" s="253" t="str">
        <v>C11</v>
      </c>
      <c r="AI241"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J241"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K241" s="253" t="str">
        <v>C59</v>
      </c>
      <c r="AL24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24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42" spans="1:42" ht="25.5" customHeight="1">
      <c r="A242" s="289" t="s">
        <v>2077</v>
      </c>
      <c r="B242" s="290" t="s">
        <v>479</v>
      </c>
      <c r="C242" s="288" t="s">
        <v>1674</v>
      </c>
      <c r="D242" s="290" t="s">
        <v>2078</v>
      </c>
      <c r="E242" s="290" t="s">
        <v>1007</v>
      </c>
      <c r="F242" s="288" t="s">
        <v>1146</v>
      </c>
      <c r="G242" s="288" t="s">
        <v>178</v>
      </c>
      <c r="H242" s="290" t="s">
        <v>1929</v>
      </c>
      <c r="I242" s="290" t="s">
        <v>2079</v>
      </c>
      <c r="J242" s="290" t="str" cm="1">
        <f t="array" ref="J242">_xlfn.TEXTJOIN(" | ",,
  IF(I242="",
     _xlfn.TEXTSPLIT(H242,";"),
     _xlfn.TEXTSPLIT(H242,";") &amp; ":" &amp; _xlfn.TEXTSPLIT(I242,";")
  )
)</f>
        <v>RISK37:C25,C67</v>
      </c>
      <c r="K242" s="290" t="s">
        <v>477</v>
      </c>
      <c r="L242" s="253" t="b" cm="1">
        <f t="array" ref="L242">_xlfn.LET(
  _xlpm.hay, TRIM(Triggers!$N$1:$BF$1),
  _xlpm.keysRaw, IFERROR(TRIM(_xlfn.TEXTSPLIT(B242,",")),""),
  _xlpm.tagsRaw, IFERROR(TRIM(_xlfn.TEXTSPLIT(F242,",")),""),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2" s="266" t="str">
        <f>_xlfn.XLOOKUP(C242, FA!D:D, FA!E:E, "")</f>
        <v>FA:RELIABILITY</v>
      </c>
      <c r="N242" s="290" t="s">
        <v>2080</v>
      </c>
      <c r="O242" s="253" t="str" cm="1">
        <f t="array" ref="O242:X242">_xlfn.LET(
  _xlpm.groups, _xlfn.TEXTSPLIT(J242,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2" s="253" t="str">
        <v>RISK37</v>
      </c>
      <c r="Q242" s="253" t="str">
        <v>Lack of Human Override Preventing Timely Intervention</v>
      </c>
      <c r="R242"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42" s="253" t="str">
        <v>C25</v>
      </c>
      <c r="T242" s="253" t="str">
        <v>Risk Governance
To maintain a clear understanding of the residual risks that AI systems pose, allowing for informed decisions and ongoing improvement. A well-maintained AI risk register enables prioritization, accountability, and regulatory compliance.</v>
      </c>
      <c r="U242"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242" s="253" t="str">
        <v>C67</v>
      </c>
      <c r="W242" s="253" t="str">
        <v>Implement Human Oversight for High-Risk Scenarios
AI systems operating without human oversight can make critical decisions or propagate harmful errors without intervention. Overreliance on automated corrections or monitoring may lead to unmitigated harm, compliance failures, or loss of accountability.
By implementing explicit human oversight, especially in high-risk or impactful decisions, organizations ensure accountability, context-aware judgment, and corrective capability, enhancing system safety, trust, and alignment with legal and ethical expectations.</v>
      </c>
      <c r="X242" s="253" t="str">
        <v>. Define clear criteria for when human review is mandatory (e.g. critical decisions, flagged anomalies, edge cases).
. Embed human-in-the-loop checkpoints at key decision stages or escalation thresholds.
. Assign oversight responsibilities with documented roles, processes, and escalation procedures.
. Enable human override capabilities (pause, rollback, correct) in high-risk actions.
. Log and audit human review activities for traceability and improvement.</v>
      </c>
    </row>
    <row r="243" spans="1:42" ht="25.5" customHeight="1">
      <c r="A243" s="289" t="s">
        <v>2081</v>
      </c>
      <c r="B243" s="290" t="s">
        <v>479</v>
      </c>
      <c r="C243" s="288" t="s">
        <v>1012</v>
      </c>
      <c r="D243" s="290" t="s">
        <v>2082</v>
      </c>
      <c r="E243" s="290" t="s">
        <v>1007</v>
      </c>
      <c r="F243" s="288" t="s">
        <v>1146</v>
      </c>
      <c r="G243" s="288" t="s">
        <v>1021</v>
      </c>
      <c r="H243" s="290" t="s">
        <v>1352</v>
      </c>
      <c r="I243" s="290" t="s">
        <v>2083</v>
      </c>
      <c r="J243" s="290" t="str" cm="1">
        <f t="array" ref="J243">_xlfn.TEXTJOIN(" | ",,
  IF(I243="",
     _xlfn.TEXTSPLIT(H243,";"),
     _xlfn.TEXTSPLIT(H243,";") &amp; ":" &amp; _xlfn.TEXTSPLIT(I243,";")
  )
)</f>
        <v>RISK57:C57,C29,C21</v>
      </c>
      <c r="K243" s="290" t="s">
        <v>477</v>
      </c>
      <c r="L243" s="253" t="b" cm="1">
        <f t="array" ref="L243">_xlfn.LET(
  _xlpm.hay, TRIM(Triggers!$N$1:$BF$1),
  _xlpm.keysRaw, IFERROR(TRIM(_xlfn.TEXTSPLIT(B243,",")),""),
  _xlpm.tagsRaw, IFERROR(TRIM(_xlfn.TEXTSPLIT(F243,",")),""),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3" s="266" t="str">
        <f>_xlfn.XLOOKUP(C243, FA!D:D, FA!E:E, "")</f>
        <v>FA:HOVERSIGHT</v>
      </c>
      <c r="N243" s="290" t="s">
        <v>2084</v>
      </c>
      <c r="O243" s="253" t="str" cm="1">
        <f t="array" ref="O243:AA243">_xlfn.LET(
  _xlpm.groups, _xlfn.TEXTSPLIT(J243,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3" s="253" t="str">
        <v>RISK57</v>
      </c>
      <c r="Q243" s="253" t="str">
        <v>Lack of emergency stop, failover, or kill-switch for agentic systems</v>
      </c>
      <c r="R243" s="253" t="str">
        <v>Agentic systems without robust interruption or rollback mechanisms may continue harmful behavior or fail to recover after errors.</v>
      </c>
      <c r="S243" s="253" t="str">
        <v>C57</v>
      </c>
      <c r="T243"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43"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43" s="253" t="str">
        <v>C29</v>
      </c>
      <c r="W243"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43" s="253" t="str">
        <v>Track AI agent activity and system changes with detailed records of system events, user actions, and configuration or model changes. Setting Concrete Metrics.</v>
      </c>
      <c r="Y243" s="253" t="str">
        <v>C21</v>
      </c>
      <c r="Z243" s="253" t="str">
        <v xml:space="preserve">Incident Response Management
To coordinate effective, timely action when AI systems experience security or privacy breaches.
A structured response limits harm, maintains trust, and ensures regulatory compliance.
</v>
      </c>
      <c r="AA243"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44" spans="1:42" ht="25.5" customHeight="1">
      <c r="A244" s="289" t="s">
        <v>2085</v>
      </c>
      <c r="B244" s="290" t="s">
        <v>483</v>
      </c>
      <c r="C244" s="288" t="s">
        <v>1012</v>
      </c>
      <c r="D244" s="290" t="s">
        <v>2086</v>
      </c>
      <c r="E244" s="290" t="s">
        <v>1007</v>
      </c>
      <c r="F244" s="288" t="s">
        <v>1283</v>
      </c>
      <c r="G244" s="288" t="s">
        <v>178</v>
      </c>
      <c r="H244" s="290" t="s">
        <v>2087</v>
      </c>
      <c r="I244" s="290" t="s">
        <v>2088</v>
      </c>
      <c r="J244" s="290" t="str" cm="1">
        <f t="array" ref="J244">_xlfn.TEXTJOIN(" | ",,
  IF(I244="",
     _xlfn.TEXTSPLIT(H244,";"),
     _xlfn.TEXTSPLIT(H244,";") &amp; ":" &amp; _xlfn.TEXTSPLIT(I244,";")
  )
)</f>
        <v>RISK30:C29,C28,C57</v>
      </c>
      <c r="K244" s="290" t="s">
        <v>481</v>
      </c>
      <c r="L244" s="253" t="b" cm="1">
        <f t="array" ref="L244">_xlfn.LET(
  _xlpm.hay, TRIM(Triggers!$N$1:$BF$1),
  _xlpm.keysRaw, IFERROR(TRIM(_xlfn.TEXTSPLIT(B244,",")),""),
  _xlpm.tagsRaw, IFERROR(TRIM(_xlfn.TEXTSPLIT(F244,",")),""),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4" s="266" t="str">
        <f>_xlfn.XLOOKUP(C244, FA!D:D, FA!E:E, "")</f>
        <v>FA:HOVERSIGHT</v>
      </c>
      <c r="N244" s="290" t="s">
        <v>2089</v>
      </c>
      <c r="O244" s="253" t="str" cm="1">
        <f t="array" ref="O244:AA244">_xlfn.LET(
  _xlpm.groups, _xlfn.TEXTSPLIT(J244,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4" s="253" t="str">
        <v>RISK30</v>
      </c>
      <c r="Q244" s="253" t="str">
        <v>No ability to pause or reverse harmful AI behavior</v>
      </c>
      <c r="R244"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S244" s="253" t="str">
        <v>C29</v>
      </c>
      <c r="T244"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44" s="253" t="str">
        <v>Track AI agent activity and system changes with detailed records of system events, user actions, and configuration or model changes. Setting Concrete Metrics.</v>
      </c>
      <c r="V244" s="253" t="str">
        <v>C28</v>
      </c>
      <c r="W244"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X244" s="253" t="str">
        <v>Track every action your AI agent takes across the entire workflow like tools used, AI models selected, latency, and token usage for complete visibility and faster debugging.</v>
      </c>
      <c r="Y244" s="253" t="str">
        <v>C57</v>
      </c>
      <c r="Z244"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44"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45" spans="1:42" ht="25.5" customHeight="1">
      <c r="A245" s="289" t="s">
        <v>2090</v>
      </c>
      <c r="B245" s="290" t="s">
        <v>483</v>
      </c>
      <c r="C245" s="288" t="s">
        <v>1012</v>
      </c>
      <c r="D245" s="290" t="s">
        <v>2091</v>
      </c>
      <c r="E245" s="290" t="s">
        <v>1007</v>
      </c>
      <c r="F245" s="288" t="s">
        <v>1363</v>
      </c>
      <c r="G245" s="288" t="s">
        <v>178</v>
      </c>
      <c r="H245" s="290" t="s">
        <v>2087</v>
      </c>
      <c r="I245" s="290" t="s">
        <v>1397</v>
      </c>
      <c r="J245" s="290" t="str" cm="1">
        <f t="array" ref="J245">_xlfn.TEXTJOIN(" | ",,
  IF(I245="",
     _xlfn.TEXTSPLIT(H245,";"),
     _xlfn.TEXTSPLIT(H245,";") &amp; ":" &amp; _xlfn.TEXTSPLIT(I245,";")
  )
)</f>
        <v>RISK30:C27,C30</v>
      </c>
      <c r="K245" s="290" t="s">
        <v>481</v>
      </c>
      <c r="L245" s="253" t="b" cm="1">
        <f t="array" ref="L245">_xlfn.LET(
  _xlpm.hay, TRIM(Triggers!$N$1:$BF$1),
  _xlpm.keysRaw, IFERROR(TRIM(_xlfn.TEXTSPLIT(B245,",")),""),
  _xlpm.tagsRaw, IFERROR(TRIM(_xlfn.TEXTSPLIT(F245,",")),""),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5" s="266" t="str">
        <f>_xlfn.XLOOKUP(C245, FA!D:D, FA!E:E, "")</f>
        <v>FA:HOVERSIGHT</v>
      </c>
      <c r="N245" s="290" t="s">
        <v>2092</v>
      </c>
      <c r="O245" s="253" t="str" cm="1">
        <f t="array" ref="O245:X245">_xlfn.LET(
  _xlpm.groups, _xlfn.TEXTSPLIT(J245,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5" s="253" t="str">
        <v>RISK30</v>
      </c>
      <c r="Q245" s="253" t="str">
        <v>No ability to pause or reverse harmful AI behavior</v>
      </c>
      <c r="R245"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S245" s="253" t="str">
        <v>C27</v>
      </c>
      <c r="T245"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245" s="253" t="str">
        <v>Implement a centralized dashboard that provides real-time visibility into the operational and security status of AI systems. This includes monitoring model behavior (AIOps), detecting anomalies, tracking access logs, and surfacing potential security threats (SecOps).</v>
      </c>
      <c r="V245" s="253" t="str">
        <v>C30</v>
      </c>
      <c r="W245"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X245"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row>
    <row r="246" spans="1:42" ht="25.5" customHeight="1">
      <c r="A246" s="289" t="s">
        <v>2093</v>
      </c>
      <c r="B246" s="290" t="s">
        <v>483</v>
      </c>
      <c r="C246" s="288" t="s">
        <v>1427</v>
      </c>
      <c r="D246" s="290" t="s">
        <v>2094</v>
      </c>
      <c r="E246" s="290" t="s">
        <v>1007</v>
      </c>
      <c r="F246" s="288" t="s">
        <v>1146</v>
      </c>
      <c r="G246" s="288" t="s">
        <v>178</v>
      </c>
      <c r="H246" s="290" t="s">
        <v>1318</v>
      </c>
      <c r="I246" s="290" t="s">
        <v>2095</v>
      </c>
      <c r="J246" s="290" t="str" cm="1">
        <f t="array" ref="J246">_xlfn.TEXTJOIN(" | ",,
  IF(I246="",
     _xlfn.TEXTSPLIT(H246,";"),
     _xlfn.TEXTSPLIT(H246,";") &amp; ":" &amp; _xlfn.TEXTSPLIT(I246,";")
  )
)</f>
        <v>RISK46:C56</v>
      </c>
      <c r="K246" s="290" t="s">
        <v>481</v>
      </c>
      <c r="L246" s="253" t="b" cm="1">
        <f t="array" ref="L246">_xlfn.LET(
  _xlpm.hay, TRIM(Triggers!$N$1:$BF$1),
  _xlpm.keysRaw, IFERROR(TRIM(_xlfn.TEXTSPLIT(B246,",")),""),
  _xlpm.tagsRaw, IFERROR(TRIM(_xlfn.TEXTSPLIT(F246,",")),""),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6" s="266" t="str">
        <f>_xlfn.XLOOKUP(C246, FA!D:D, FA!E:E, "")</f>
        <v>FA:EXPLANABILITY</v>
      </c>
      <c r="N246" s="290" t="s">
        <v>2096</v>
      </c>
      <c r="O246" s="253" t="str" cm="1">
        <f t="array" ref="O246:U246">_xlfn.LET(
  _xlpm.groups, _xlfn.TEXTSPLIT(J246,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6" s="253" t="str">
        <v>RISK46</v>
      </c>
      <c r="Q246" s="253" t="str">
        <v>Inability to Incorporate Feedback and Support Contestability</v>
      </c>
      <c r="R246"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246" s="253" t="str">
        <v>C56</v>
      </c>
      <c r="T246"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246"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247" spans="1:42" ht="25.5" customHeight="1">
      <c r="A247" s="289" t="s">
        <v>2097</v>
      </c>
      <c r="B247" s="290" t="s">
        <v>483</v>
      </c>
      <c r="C247" s="288" t="s">
        <v>1038</v>
      </c>
      <c r="D247" s="290" t="s">
        <v>2098</v>
      </c>
      <c r="E247" s="290" t="s">
        <v>1007</v>
      </c>
      <c r="F247" s="288" t="s">
        <v>1189</v>
      </c>
      <c r="G247" s="288" t="s">
        <v>182</v>
      </c>
      <c r="H247" s="290" t="s">
        <v>1616</v>
      </c>
      <c r="I247" s="290" t="s">
        <v>2099</v>
      </c>
      <c r="J247" s="290" t="str" cm="1">
        <f t="array" ref="J247">_xlfn.TEXTJOIN(" | ",,
  IF(I247="",
     _xlfn.TEXTSPLIT(H247,";"),
     _xlfn.TEXTSPLIT(H247,";") &amp; ":" &amp; _xlfn.TEXTSPLIT(I247,";")
  )
)</f>
        <v>RISK49:C41,C59 | RISK38:C41,C11,C59</v>
      </c>
      <c r="K247" s="290" t="s">
        <v>481</v>
      </c>
      <c r="L247" s="253" t="b" cm="1">
        <f t="array" ref="L247">_xlfn.LET(
  _xlpm.hay, TRIM(Triggers!$N$1:$BF$1),
  _xlpm.keysRaw, IFERROR(TRIM(_xlfn.TEXTSPLIT(B247,",")),""),
  _xlpm.tagsRaw, IFERROR(TRIM(_xlfn.TEXTSPLIT(F247,",")),""),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7" s="266" t="str">
        <f>_xlfn.XLOOKUP(C247, FA!D:D, FA!E:E, "")</f>
        <v>FA:ACCOUNTABITY;FA:TRANSPARENCY</v>
      </c>
      <c r="N247" s="290" t="s">
        <v>2100</v>
      </c>
      <c r="O247" s="253" t="str" cm="1">
        <f t="array" ref="O247:AJ247">_xlfn.LET(
  _xlpm.groups, _xlfn.TEXTSPLIT(J247,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7" s="253" t="str">
        <v>RISK49</v>
      </c>
      <c r="Q247" s="253" t="str">
        <v>Auditing Challenges Due to Missing Decision Records and Documentation</v>
      </c>
      <c r="R247"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47" s="253" t="str">
        <v>C41</v>
      </c>
      <c r="T247" s="253" t="str">
        <v xml:space="preserve">Model Inventory &amp; Audit Logs
To ensure accountability, traceability, and regulatory compliance by keeping detailed records of all AI models, their purposes, usage, and change history. This supports audits, risk reviews, and responsible management.
</v>
      </c>
      <c r="U247" s="253" t="str">
        <v xml:space="preserve">Maintain an up-to-date inventory of all AI models, including descriptions, owners, use cases, and deployment details.
. Implement comprehensive audit logs for access, changes, and usage. 
. Regularly review logs for compliance and risk.
</v>
      </c>
      <c r="V247" s="253" t="str">
        <v>C59</v>
      </c>
      <c r="W247"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247"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Y247" s="253" t="str">
        <v>RISK38</v>
      </c>
      <c r="Z247" s="253" t="str">
        <v>Decisions made by AI cannot be traced or explained</v>
      </c>
      <c r="AA247"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AB247" s="253" t="str">
        <v>C41</v>
      </c>
      <c r="AC247" s="253" t="str">
        <v xml:space="preserve">Model Inventory &amp; Audit Logs
To ensure accountability, traceability, and regulatory compliance by keeping detailed records of all AI models, their purposes, usage, and change history. This supports audits, risk reviews, and responsible management.
</v>
      </c>
      <c r="AD247" s="253" t="str">
        <v xml:space="preserve">Maintain an up-to-date inventory of all AI models, including descriptions, owners, use cases, and deployment details.
. Implement comprehensive audit logs for access, changes, and usage. 
. Regularly review logs for compliance and risk.
</v>
      </c>
      <c r="AE247" s="253" t="str">
        <v>C11</v>
      </c>
      <c r="AF247"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G247"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H247" s="253" t="str">
        <v>C59</v>
      </c>
      <c r="AI247"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J247"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48" spans="1:42" ht="25.5" customHeight="1">
      <c r="A248" s="289" t="s">
        <v>2101</v>
      </c>
      <c r="B248" s="290" t="s">
        <v>487</v>
      </c>
      <c r="C248" s="288" t="s">
        <v>1012</v>
      </c>
      <c r="D248" s="290" t="s">
        <v>2102</v>
      </c>
      <c r="E248" s="290" t="s">
        <v>1007</v>
      </c>
      <c r="F248" s="288" t="s">
        <v>853</v>
      </c>
      <c r="G248" s="288" t="s">
        <v>178</v>
      </c>
      <c r="H248" s="290" t="s">
        <v>1709</v>
      </c>
      <c r="I248" s="290" t="s">
        <v>2103</v>
      </c>
      <c r="J248" s="290" t="str" cm="1">
        <f t="array" ref="J248">_xlfn.TEXTJOIN(" | ",,
  IF(I248="",
     _xlfn.TEXTSPLIT(H248,";"),
     _xlfn.TEXTSPLIT(H248,";") &amp; ":" &amp; _xlfn.TEXTSPLIT(I248,";")
  )
)</f>
        <v>RISK20:C27</v>
      </c>
      <c r="K248" s="290" t="s">
        <v>485</v>
      </c>
      <c r="L248" s="253" t="b" cm="1">
        <f t="array" ref="L248">_xlfn.LET(
  _xlpm.hay, TRIM(Triggers!$N$1:$BF$1),
  _xlpm.keysRaw, IFERROR(TRIM(_xlfn.TEXTSPLIT(B248,",")),""),
  _xlpm.tagsRaw, IFERROR(TRIM(_xlfn.TEXTSPLIT(F248,",")),""),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8" s="266" t="str">
        <f>_xlfn.XLOOKUP(C248, FA!D:D, FA!E:E, "")</f>
        <v>FA:HOVERSIGHT</v>
      </c>
      <c r="N248" s="290" t="s">
        <v>2104</v>
      </c>
      <c r="O248" s="253" t="str" cm="1">
        <f t="array" ref="O248:U248">_xlfn.LET(
  _xlpm.groups, _xlfn.TEXTSPLIT(J248,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8" s="253" t="str">
        <v>RISK20</v>
      </c>
      <c r="Q248" s="253" t="str">
        <v>System vulnerable to manipulation leading to harmful or deceptive outputs</v>
      </c>
      <c r="R248" s="253"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248" s="253" t="str">
        <v>C27</v>
      </c>
      <c r="T248"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248"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49" spans="1:42" ht="25.5" customHeight="1">
      <c r="A249" s="289" t="s">
        <v>2105</v>
      </c>
      <c r="B249" s="290" t="s">
        <v>487</v>
      </c>
      <c r="C249" s="288" t="s">
        <v>1372</v>
      </c>
      <c r="D249" s="290" t="s">
        <v>2106</v>
      </c>
      <c r="E249" s="290" t="s">
        <v>1007</v>
      </c>
      <c r="F249" s="288" t="s">
        <v>1283</v>
      </c>
      <c r="G249" s="288" t="s">
        <v>1021</v>
      </c>
      <c r="H249" s="290" t="s">
        <v>1378</v>
      </c>
      <c r="I249" s="290" t="s">
        <v>2107</v>
      </c>
      <c r="J249" s="290" t="str" cm="1">
        <f t="array" ref="J249">_xlfn.TEXTJOIN(" | ",,
  IF(I249="",
     _xlfn.TEXTSPLIT(H249,";"),
     _xlfn.TEXTSPLIT(H249,";") &amp; ":" &amp; _xlfn.TEXTSPLIT(I249,";")
  )
)</f>
        <v>RISK46:C56 | RISK47:C15,C22</v>
      </c>
      <c r="K249" s="290" t="s">
        <v>485</v>
      </c>
      <c r="L249" s="253" t="b" cm="1">
        <f t="array" ref="L249">_xlfn.LET(
  _xlpm.hay, TRIM(Triggers!$N$1:$BF$1),
  _xlpm.keysRaw, IFERROR(TRIM(_xlfn.TEXTSPLIT(B249,",")),""),
  _xlpm.tagsRaw, IFERROR(TRIM(_xlfn.TEXTSPLIT(F249,",")),""),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9" s="266" t="str">
        <f>_xlfn.XLOOKUP(C249, FA!D:D, FA!E:E, "")</f>
        <v>FA:HRIGHT</v>
      </c>
      <c r="N249" s="290" t="s">
        <v>2108</v>
      </c>
      <c r="O249" s="253" t="str" cm="1">
        <f t="array" ref="O249:AD249">_xlfn.LET(
  _xlpm.groups, _xlfn.TEXTSPLIT(J249,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9" s="253" t="str">
        <v>RISK46</v>
      </c>
      <c r="Q249" s="253" t="str">
        <v>Inability to Incorporate Feedback and Support Contestability</v>
      </c>
      <c r="R249"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249" s="253" t="str">
        <v>C56</v>
      </c>
      <c r="T249"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249"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249" s="253" t="str">
        <v>RISK47</v>
      </c>
      <c r="W249" s="253" t="str">
        <v>Impaired Contestability Due to Communication Failures</v>
      </c>
      <c r="X249" s="253"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Y249" s="253" t="str">
        <v>C15</v>
      </c>
      <c r="Z249"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249"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AB249" s="253" t="str">
        <v>C22</v>
      </c>
      <c r="AC249" s="253" t="str">
        <v>User Policies and Education
To help end users understand how AI systems handle their data, what risks exist, and how they can protect themselves. Clear, accessible policies and education foster trust, reduce misuse, and improve informed consent.</v>
      </c>
      <c r="AD249"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row>
    <row r="250" spans="1:42" ht="25.5" customHeight="1">
      <c r="A250" s="289" t="s">
        <v>2109</v>
      </c>
      <c r="B250" s="290" t="s">
        <v>487</v>
      </c>
      <c r="C250" s="288" t="s">
        <v>1427</v>
      </c>
      <c r="D250" s="290" t="s">
        <v>2110</v>
      </c>
      <c r="E250" s="290" t="s">
        <v>1007</v>
      </c>
      <c r="F250" s="288" t="s">
        <v>1189</v>
      </c>
      <c r="G250" s="288" t="s">
        <v>178</v>
      </c>
      <c r="H250" s="290" t="s">
        <v>2111</v>
      </c>
      <c r="I250" s="290" t="s">
        <v>2112</v>
      </c>
      <c r="J250" s="290" t="str" cm="1">
        <f t="array" ref="J250">_xlfn.TEXTJOIN(" | ",,
  IF(I250="",
     _xlfn.TEXTSPLIT(H250,";"),
     _xlfn.TEXTSPLIT(H250,";") &amp; ":" &amp; _xlfn.TEXTSPLIT(I250,";")
  )
)</f>
        <v>RISK27:C05,C06,C11,C12,C27 | RISK20:C27</v>
      </c>
      <c r="K250" s="290" t="s">
        <v>485</v>
      </c>
      <c r="L250" s="253" t="b" cm="1">
        <f t="array" ref="L250">_xlfn.LET(
  _xlpm.hay, TRIM(Triggers!$N$1:$BF$1),
  _xlpm.keysRaw, IFERROR(TRIM(_xlfn.TEXTSPLIT(B250,",")),""),
  _xlpm.tagsRaw, IFERROR(TRIM(_xlfn.TEXTSPLIT(F250,",")),""),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0" s="266" t="str">
        <f>_xlfn.XLOOKUP(C250, FA!D:D, FA!E:E, "")</f>
        <v>FA:EXPLANABILITY</v>
      </c>
      <c r="N250" s="290" t="s">
        <v>2113</v>
      </c>
      <c r="O250" s="253" t="str" cm="1">
        <f t="array" ref="O250:AM250">_xlfn.LET(
  _xlpm.groups, _xlfn.TEXTSPLIT(J250,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0" s="253" t="str">
        <v>RISK27</v>
      </c>
      <c r="Q250" s="253" t="str">
        <v>Training data or model code manipulated, leading to untrustworthy outputs</v>
      </c>
      <c r="R250" s="253"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S250" s="253" t="str">
        <v>C05</v>
      </c>
      <c r="T25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25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250" s="253" t="str">
        <v>C06</v>
      </c>
      <c r="W250" s="253" t="str">
        <v>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v>
      </c>
      <c r="X250" s="253" t="str">
        <v>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v>
      </c>
      <c r="Y250" s="253" t="str">
        <v>C11</v>
      </c>
      <c r="Z250"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A250"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B250" s="253" t="str">
        <v>C12</v>
      </c>
      <c r="AC250"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D250"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E250" s="253" t="str">
        <v>C27</v>
      </c>
      <c r="AF250"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G250" s="253" t="str">
        <v>Implement a centralized dashboard that provides real-time visibility into the operational and security status of AI systems. This includes monitoring model behavior (AIOps), detecting anomalies, tracking access logs, and surfacing potential security threats (SecOps).</v>
      </c>
      <c r="AH250" s="253" t="str">
        <v>RISK20</v>
      </c>
      <c r="AI250" s="253" t="str">
        <v>System vulnerable to manipulation leading to harmful or deceptive outputs</v>
      </c>
      <c r="AJ250" s="253"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AK250" s="253" t="str">
        <v>C27</v>
      </c>
      <c r="AL250"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M250"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51" spans="1:42" ht="25.5" customHeight="1">
      <c r="A251" s="289" t="s">
        <v>2114</v>
      </c>
      <c r="B251" s="290" t="s">
        <v>487</v>
      </c>
      <c r="C251" s="288" t="s">
        <v>1038</v>
      </c>
      <c r="D251" s="290" t="s">
        <v>2115</v>
      </c>
      <c r="E251" s="290" t="s">
        <v>1007</v>
      </c>
      <c r="F251" s="288" t="s">
        <v>1146</v>
      </c>
      <c r="G251" s="288" t="s">
        <v>182</v>
      </c>
      <c r="H251" s="290" t="s">
        <v>2116</v>
      </c>
      <c r="I251" s="290" t="s">
        <v>2117</v>
      </c>
      <c r="J251" s="290" t="str" cm="1">
        <f t="array" ref="J251">_xlfn.TEXTJOIN(" | ",,
  IF(I251="",
     _xlfn.TEXTSPLIT(H251,";"),
     _xlfn.TEXTSPLIT(H251,";") &amp; ":" &amp; _xlfn.TEXTSPLIT(I251,";")
  )
)</f>
        <v>RISK49:C41,C11,C59 | RISK48:C41,C59</v>
      </c>
      <c r="K251" s="290" t="s">
        <v>485</v>
      </c>
      <c r="L251" s="253" t="b" cm="1">
        <f t="array" ref="L251">_xlfn.LET(
  _xlpm.hay, TRIM(Triggers!$N$1:$BF$1),
  _xlpm.keysRaw, IFERROR(TRIM(_xlfn.TEXTSPLIT(B251,",")),""),
  _xlpm.tagsRaw, IFERROR(TRIM(_xlfn.TEXTSPLIT(F251,",")),""),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1" s="266" t="str">
        <f>_xlfn.XLOOKUP(C251, FA!D:D, FA!E:E, "")</f>
        <v>FA:ACCOUNTABITY;FA:TRANSPARENCY</v>
      </c>
      <c r="N251" s="290" t="s">
        <v>2118</v>
      </c>
      <c r="O251" s="253" t="str" cm="1">
        <f t="array" ref="O251:AJ251">_xlfn.LET(
  _xlpm.groups, _xlfn.TEXTSPLIT(J251,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1" s="253" t="str">
        <v>RISK49</v>
      </c>
      <c r="Q251" s="253" t="str">
        <v>Auditing Challenges Due to Missing Decision Records and Documentation</v>
      </c>
      <c r="R251"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51" s="253" t="str">
        <v>C41</v>
      </c>
      <c r="T251" s="253" t="str">
        <v xml:space="preserve">Model Inventory &amp; Audit Logs
To ensure accountability, traceability, and regulatory compliance by keeping detailed records of all AI models, their purposes, usage, and change history. This supports audits, risk reviews, and responsible management.
</v>
      </c>
      <c r="U251" s="253" t="str">
        <v xml:space="preserve">Maintain an up-to-date inventory of all AI models, including descriptions, owners, use cases, and deployment details.
. Implement comprehensive audit logs for access, changes, and usage. 
. Regularly review logs for compliance and risk.
</v>
      </c>
      <c r="V251" s="253" t="str">
        <v>C11</v>
      </c>
      <c r="W251"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X251"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Y251" s="253" t="str">
        <v>C59</v>
      </c>
      <c r="Z25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25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251" s="253" t="str">
        <v>RISK48</v>
      </c>
      <c r="AC251" s="253" t="str">
        <v>Maintenance Difficulty Due to Missing Documentation</v>
      </c>
      <c r="AD251"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AE251" s="253" t="str">
        <v>C41</v>
      </c>
      <c r="AF251" s="253" t="str">
        <v xml:space="preserve">Model Inventory &amp; Audit Logs
To ensure accountability, traceability, and regulatory compliance by keeping detailed records of all AI models, their purposes, usage, and change history. This supports audits, risk reviews, and responsible management.
</v>
      </c>
      <c r="AG251" s="253" t="str">
        <v xml:space="preserve">Maintain an up-to-date inventory of all AI models, including descriptions, owners, use cases, and deployment details.
. Implement comprehensive audit logs for access, changes, and usage. 
. Regularly review logs for compliance and risk.
</v>
      </c>
      <c r="AH251" s="253" t="str">
        <v>C59</v>
      </c>
      <c r="AI25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J25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52" spans="1:42" ht="25.5" customHeight="1">
      <c r="A252" s="289" t="s">
        <v>2119</v>
      </c>
      <c r="B252" s="290" t="s">
        <v>491</v>
      </c>
      <c r="C252" s="288" t="s">
        <v>1322</v>
      </c>
      <c r="D252" s="290" t="s">
        <v>2120</v>
      </c>
      <c r="E252" s="290" t="s">
        <v>1362</v>
      </c>
      <c r="F252" s="288" t="s">
        <v>1146</v>
      </c>
      <c r="G252" s="288" t="s">
        <v>1021</v>
      </c>
      <c r="H252" s="290" t="s">
        <v>2121</v>
      </c>
      <c r="I252" s="290" t="s">
        <v>2122</v>
      </c>
      <c r="J252" s="290" t="str" cm="1">
        <f t="array" ref="J252">_xlfn.TEXTJOIN(" | ",,
  IF(I252="",
     _xlfn.TEXTSPLIT(H252,";"),
     _xlfn.TEXTSPLIT(H252,";") &amp; ":" &amp; _xlfn.TEXTSPLIT(I252,";")
  )
)</f>
        <v>RISK45:C15,C22,C42,C44 | RISK36:C01,C27,C45</v>
      </c>
      <c r="K252" s="290" t="s">
        <v>489</v>
      </c>
      <c r="L252" s="253" t="b" cm="1">
        <f t="array" ref="L252">_xlfn.LET(
  _xlpm.hay, TRIM(Triggers!$N$1:$BF$1),
  _xlpm.keysRaw, IFERROR(TRIM(_xlfn.TEXTSPLIT(B252,",")),""),
  _xlpm.tagsRaw, IFERROR(TRIM(_xlfn.TEXTSPLIT(F252,",")),""),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2" s="266" t="str">
        <f>_xlfn.XLOOKUP(C252, FA!D:D, FA!E:E, "")</f>
        <v>FA:SAFETY</v>
      </c>
      <c r="N252" s="290" t="s">
        <v>2123</v>
      </c>
      <c r="O252" s="253" t="str" cm="1">
        <f t="array" ref="O252:AP252">_xlfn.LET(
  _xlpm.groups, _xlfn.TEXTSPLIT(J252,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2" s="253" t="str">
        <v>RISK45</v>
      </c>
      <c r="Q252" s="253" t="str">
        <v>Overreliance on AI Outputs Without Human Oversight</v>
      </c>
      <c r="R252"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252" s="253" t="str">
        <v>C15</v>
      </c>
      <c r="T252"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52"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52" s="253" t="str">
        <v>C22</v>
      </c>
      <c r="W252" s="253" t="str">
        <v>User Policies and Education
To help end users understand how AI systems handle their data, what risks exist, and how they can protect themselves. Clear, accessible policies and education foster trust, reduce misuse, and improve informed consent.</v>
      </c>
      <c r="X252"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252" s="253" t="str">
        <v>C42</v>
      </c>
      <c r="Z252" s="253" t="str">
        <v xml:space="preserve">Transparency Documentation
To ensure stakeholders understand how and why AI models are used, supporting accountability, informed decision-making, and regulatory compliance. Detailed documentation improves trust and helps with audits or reviews.
</v>
      </c>
      <c r="AA252"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B252" s="253" t="str">
        <v>C44</v>
      </c>
      <c r="AC252" s="253" t="str">
        <v xml:space="preserve">Communicate uncertainty
To improve transparency, build user trust, and support responsible decision-making by clearly conveying when AI outputs may be uncertain, incomplete, or require human review.
</v>
      </c>
      <c r="AD252"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AE252" s="253" t="str">
        <v>RISK36</v>
      </c>
      <c r="AF252" s="253" t="str">
        <v>Unbounded AI Autonomy Leading to Unintended or Harmful Actions</v>
      </c>
      <c r="AG252"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AH252" s="253" t="str">
        <v>C01</v>
      </c>
      <c r="AI252"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AJ252"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AK252" s="253" t="str">
        <v>C27</v>
      </c>
      <c r="AL252"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M252" s="253" t="str">
        <v>Implement a centralized dashboard that provides real-time visibility into the operational and security status of AI systems. This includes monitoring model behavior (AIOps), detecting anomalies, tracking access logs, and surfacing potential security threats (SecOps).</v>
      </c>
      <c r="AN252" s="253" t="str">
        <v>C45</v>
      </c>
      <c r="AO252" s="253" t="str">
        <v xml:space="preserve">Set boundaries for automation
To prevent unintended harm or errors by ensuring that high-risk actions (such as launching production code) require human review and approval. This reduces operational risks and builds accountability.
</v>
      </c>
      <c r="AP252"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53" spans="1:42" ht="25.5" customHeight="1">
      <c r="A253" s="289" t="s">
        <v>2124</v>
      </c>
      <c r="B253" s="290" t="s">
        <v>491</v>
      </c>
      <c r="C253" s="288" t="s">
        <v>1372</v>
      </c>
      <c r="D253" s="290" t="s">
        <v>2125</v>
      </c>
      <c r="E253" s="290" t="s">
        <v>1007</v>
      </c>
      <c r="F253" s="288" t="s">
        <v>1283</v>
      </c>
      <c r="G253" s="288" t="s">
        <v>1422</v>
      </c>
      <c r="H253" s="290" t="s">
        <v>2126</v>
      </c>
      <c r="I253" s="290" t="s">
        <v>2127</v>
      </c>
      <c r="J253" s="290" t="str" cm="1">
        <f t="array" ref="J253">_xlfn.TEXTJOIN(" | ",,
  IF(I253="",
     _xlfn.TEXTSPLIT(H253,";"),
     _xlfn.TEXTSPLIT(H253,";") &amp; ":" &amp; _xlfn.TEXTSPLIT(I253,";")
  )
)</f>
        <v>RISK46:C23 | RISK46:C56</v>
      </c>
      <c r="K253" s="290" t="s">
        <v>489</v>
      </c>
      <c r="L253" s="253" t="b" cm="1">
        <f t="array" ref="L253">_xlfn.LET(
  _xlpm.hay, TRIM(Triggers!$N$1:$BF$1),
  _xlpm.keysRaw, IFERROR(TRIM(_xlfn.TEXTSPLIT(B253,",")),""),
  _xlpm.tagsRaw, IFERROR(TRIM(_xlfn.TEXTSPLIT(F253,",")),""),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3" s="266" t="str">
        <f>_xlfn.XLOOKUP(C253, FA!D:D, FA!E:E, "")</f>
        <v>FA:HRIGHT</v>
      </c>
      <c r="N253" s="290" t="s">
        <v>2128</v>
      </c>
      <c r="O253" s="253" t="str" cm="1">
        <f t="array" ref="O253:AA253">_xlfn.LET(
  _xlpm.groups, _xlfn.TEXTSPLIT(J253,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3" s="253" t="str">
        <v>RISK46</v>
      </c>
      <c r="Q253" s="253" t="str">
        <v>Inability to Incorporate Feedback and Support Contestability</v>
      </c>
      <c r="R253"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253" s="253" t="str">
        <v>C23</v>
      </c>
      <c r="T253"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53"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253" s="253" t="str">
        <v>RISK46</v>
      </c>
      <c r="W253" s="253" t="str">
        <v>Inability to Incorporate Feedback and Support Contestability</v>
      </c>
      <c r="X253"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Y253" s="253" t="str">
        <v>C56</v>
      </c>
      <c r="Z253"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A253"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254" spans="1:42" ht="25.5" customHeight="1">
      <c r="A254" s="289" t="s">
        <v>2129</v>
      </c>
      <c r="B254" s="290" t="s">
        <v>491</v>
      </c>
      <c r="C254" s="288" t="s">
        <v>1275</v>
      </c>
      <c r="D254" s="290" t="s">
        <v>2130</v>
      </c>
      <c r="E254" s="290" t="s">
        <v>1007</v>
      </c>
      <c r="F254" s="288" t="s">
        <v>1146</v>
      </c>
      <c r="G254" s="288" t="s">
        <v>178</v>
      </c>
      <c r="H254" s="290" t="s">
        <v>1530</v>
      </c>
      <c r="I254" s="290" t="s">
        <v>2131</v>
      </c>
      <c r="J254" s="290" t="str" cm="1">
        <f t="array" ref="J254">_xlfn.TEXTJOIN(" | ",,
  IF(I254="",
     _xlfn.TEXTSPLIT(H254,";"),
     _xlfn.TEXTSPLIT(H254,";") &amp; ":" &amp; _xlfn.TEXTSPLIT(I254,";")
  )
)</f>
        <v>RISK38:C42 | RISK49:C41,C11,C59</v>
      </c>
      <c r="K254" s="290" t="s">
        <v>489</v>
      </c>
      <c r="L254" s="253" t="b" cm="1">
        <f t="array" ref="L254">_xlfn.LET(
  _xlpm.hay, TRIM(Triggers!$N$1:$BF$1),
  _xlpm.keysRaw, IFERROR(TRIM(_xlfn.TEXTSPLIT(B254,",")),""),
  _xlpm.tagsRaw, IFERROR(TRIM(_xlfn.TEXTSPLIT(F254,",")),""),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4" s="266" t="str">
        <f>_xlfn.XLOOKUP(C254, FA!D:D, FA!E:E, "")</f>
        <v>FA:SAFETY</v>
      </c>
      <c r="N254" s="290" t="s">
        <v>2132</v>
      </c>
      <c r="O254" s="253" t="str" cm="1">
        <f t="array" ref="O254:AG254">_xlfn.LET(
  _xlpm.groups, _xlfn.TEXTSPLIT(J254,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4" s="253" t="str">
        <v>RISK38</v>
      </c>
      <c r="Q254" s="253" t="str">
        <v>Decisions made by AI cannot be traced or explained</v>
      </c>
      <c r="R254"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S254" s="253" t="str">
        <v>C42</v>
      </c>
      <c r="T254" s="253" t="str">
        <v xml:space="preserve">Transparency Documentation
To ensure stakeholders understand how and why AI models are used, supporting accountability, informed decision-making, and regulatory compliance. Detailed documentation improves trust and helps with audits or reviews.
</v>
      </c>
      <c r="U254"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254" s="253" t="str">
        <v>RISK49</v>
      </c>
      <c r="W254" s="253" t="str">
        <v>Auditing Challenges Due to Missing Decision Records and Documentation</v>
      </c>
      <c r="X254"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Y254" s="253" t="str">
        <v>C41</v>
      </c>
      <c r="Z254" s="253" t="str">
        <v xml:space="preserve">Model Inventory &amp; Audit Logs
To ensure accountability, traceability, and regulatory compliance by keeping detailed records of all AI models, their purposes, usage, and change history. This supports audits, risk reviews, and responsible management.
</v>
      </c>
      <c r="AA254" s="253" t="str">
        <v xml:space="preserve">Maintain an up-to-date inventory of all AI models, including descriptions, owners, use cases, and deployment details.
. Implement comprehensive audit logs for access, changes, and usage. 
. Regularly review logs for compliance and risk.
</v>
      </c>
      <c r="AB254" s="253" t="str">
        <v>C11</v>
      </c>
      <c r="AC254"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D254"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E254" s="253" t="str">
        <v>C59</v>
      </c>
      <c r="AF25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25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55" spans="1:42" ht="25.5" customHeight="1">
      <c r="A255" s="289" t="s">
        <v>2133</v>
      </c>
      <c r="B255" s="290" t="s">
        <v>491</v>
      </c>
      <c r="C255" s="288" t="s">
        <v>1012</v>
      </c>
      <c r="D255" s="290" t="s">
        <v>2134</v>
      </c>
      <c r="E255" s="290" t="s">
        <v>1007</v>
      </c>
      <c r="F255" s="288" t="s">
        <v>1140</v>
      </c>
      <c r="G255" s="288" t="s">
        <v>1021</v>
      </c>
      <c r="H255" s="290" t="s">
        <v>1946</v>
      </c>
      <c r="I255" s="290" t="s">
        <v>2135</v>
      </c>
      <c r="J255" s="290" t="str" cm="1">
        <f t="array" ref="J255">_xlfn.TEXTJOIN(" | ",,
  IF(I255="",
     _xlfn.TEXTSPLIT(H255,";"),
     _xlfn.TEXTSPLIT(H255,";") &amp; ":" &amp; _xlfn.TEXTSPLIT(I255,";")
  )
)</f>
        <v>RISK37:C57 | RISK45:C15,C42,C44</v>
      </c>
      <c r="K255" s="290" t="s">
        <v>489</v>
      </c>
      <c r="L255" s="253" t="b" cm="1">
        <f t="array" ref="L255">_xlfn.LET(
  _xlpm.hay, TRIM(Triggers!$N$1:$BF$1),
  _xlpm.keysRaw, IFERROR(TRIM(_xlfn.TEXTSPLIT(B255,",")),""),
  _xlpm.tagsRaw, IFERROR(TRIM(_xlfn.TEXTSPLIT(F255,",")),""),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5" s="266" t="str">
        <f>_xlfn.XLOOKUP(C255, FA!D:D, FA!E:E, "")</f>
        <v>FA:HOVERSIGHT</v>
      </c>
      <c r="N255" s="290" t="s">
        <v>2136</v>
      </c>
      <c r="O255" s="253" t="str" cm="1">
        <f t="array" ref="O255:AG255">_xlfn.LET(
  _xlpm.groups, _xlfn.TEXTSPLIT(J255,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5" s="253" t="str">
        <v>RISK37</v>
      </c>
      <c r="Q255" s="253" t="str">
        <v>Lack of Human Override Preventing Timely Intervention</v>
      </c>
      <c r="R255"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55" s="253" t="str">
        <v>C57</v>
      </c>
      <c r="T255"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55"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55" s="253" t="str">
        <v>RISK45</v>
      </c>
      <c r="W255" s="253" t="str">
        <v>Overreliance on AI Outputs Without Human Oversight</v>
      </c>
      <c r="X255"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Y255" s="253" t="str">
        <v>C15</v>
      </c>
      <c r="Z255"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255"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AB255" s="253" t="str">
        <v>C42</v>
      </c>
      <c r="AC255" s="253" t="str">
        <v xml:space="preserve">Transparency Documentation
To ensure stakeholders understand how and why AI models are used, supporting accountability, informed decision-making, and regulatory compliance. Detailed documentation improves trust and helps with audits or reviews.
</v>
      </c>
      <c r="AD255"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E255" s="253" t="str">
        <v>C44</v>
      </c>
      <c r="AF255" s="253" t="str">
        <v xml:space="preserve">Communicate uncertainty
To improve transparency, build user trust, and support responsible decision-making by clearly conveying when AI outputs may be uncertain, incomplete, or require human review.
</v>
      </c>
      <c r="AG255"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256" spans="1:42" ht="25.5" customHeight="1">
      <c r="A256" s="289" t="s">
        <v>2137</v>
      </c>
      <c r="B256" s="290" t="s">
        <v>491</v>
      </c>
      <c r="C256" s="288" t="s">
        <v>1427</v>
      </c>
      <c r="D256" s="290" t="s">
        <v>2138</v>
      </c>
      <c r="E256" s="290" t="s">
        <v>1007</v>
      </c>
      <c r="F256" s="288" t="s">
        <v>1146</v>
      </c>
      <c r="G256" s="288" t="s">
        <v>178</v>
      </c>
      <c r="H256" s="290" t="s">
        <v>2139</v>
      </c>
      <c r="I256" s="290" t="s">
        <v>2140</v>
      </c>
      <c r="J256" s="290" t="str" cm="1">
        <f t="array" ref="J256">_xlfn.TEXTJOIN(" | ",,
  IF(I256="",
     _xlfn.TEXTSPLIT(H256,";"),
     _xlfn.TEXTSPLIT(H256,";") &amp; ":" &amp; _xlfn.TEXTSPLIT(I256,";")
  )
)</f>
        <v>RISK31:C27,C29,C43 | RISK26:C12,C27</v>
      </c>
      <c r="K256" s="290" t="s">
        <v>489</v>
      </c>
      <c r="L256" s="253" t="b" cm="1">
        <f t="array" ref="L256">_xlfn.LET(
  _xlpm.hay, TRIM(Triggers!$N$1:$BF$1),
  _xlpm.keysRaw, IFERROR(TRIM(_xlfn.TEXTSPLIT(B256,",")),""),
  _xlpm.tagsRaw, IFERROR(TRIM(_xlfn.TEXTSPLIT(F256,",")),""),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6" s="266" t="str">
        <f>_xlfn.XLOOKUP(C256, FA!D:D, FA!E:E, "")</f>
        <v>FA:EXPLANABILITY</v>
      </c>
      <c r="N256" s="290" t="s">
        <v>2141</v>
      </c>
      <c r="O256" s="253" t="str" cm="1">
        <f t="array" ref="O256:AJ256">_xlfn.LET(
  _xlpm.groups, _xlfn.TEXTSPLIT(J256,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6" s="253" t="str">
        <v>RISK31</v>
      </c>
      <c r="Q256" s="253" t="str">
        <v>AI system behavior may contradict intended or expected use over time</v>
      </c>
      <c r="R256"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256" s="253" t="str">
        <v>C27</v>
      </c>
      <c r="T256"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256" s="253" t="str">
        <v>Implement a centralized dashboard that provides real-time visibility into the operational and security status of AI systems. This includes monitoring model behavior (AIOps), detecting anomalies, tracking access logs, and surfacing potential security threats (SecOps).</v>
      </c>
      <c r="V256" s="253" t="str">
        <v>C29</v>
      </c>
      <c r="W256"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56" s="253" t="str">
        <v>Track AI agent activity and system changes with detailed records of system events, user actions, and configuration or model changes. Setting Concrete Metrics.</v>
      </c>
      <c r="Y256" s="253" t="str">
        <v>C43</v>
      </c>
      <c r="Z256" s="253" t="str">
        <v xml:space="preserve">Monitoring Dashboards
To provide real-time visibility into model risks, performance, and operational status. Dashboards help teams quickly detect issues, respond to incidents, and support decision-making and ongoing improvements.
</v>
      </c>
      <c r="AA256" s="253" t="str">
        <v xml:space="preserve">Develop and maintain live dashboards tracking key risk and performance metrics.
. Integrate with data pipelines and monitoring tools for up-to-date information.. Set alerts for abnormal trends or thresholds. 
. Regularly review and update dashboard content.
</v>
      </c>
      <c r="AB256" s="253" t="str">
        <v>RISK26</v>
      </c>
      <c r="AC256" s="253" t="str">
        <v>Lack of performance monitoring or alerting in deployment environments</v>
      </c>
      <c r="AD256" s="253" t="str">
        <v>Describes the risk that an AI model in production is tampered with—intentionally or accidentally—without triggering alerts. Such undetected modifications may lead to degraded, unsafe, or malicious outputs, jeopardizing both system integrity and user safety.</v>
      </c>
      <c r="AE256" s="253" t="str">
        <v>C12</v>
      </c>
      <c r="AF256"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G256"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H256" s="253" t="str">
        <v>C27</v>
      </c>
      <c r="AI256"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J256"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57" spans="1:42" ht="25.5" customHeight="1">
      <c r="A257" s="289" t="s">
        <v>2142</v>
      </c>
      <c r="B257" s="290" t="s">
        <v>491</v>
      </c>
      <c r="C257" s="288" t="s">
        <v>1005</v>
      </c>
      <c r="D257" s="290" t="s">
        <v>2143</v>
      </c>
      <c r="E257" s="290" t="s">
        <v>1007</v>
      </c>
      <c r="F257" s="288" t="s">
        <v>242</v>
      </c>
      <c r="G257" s="288" t="s">
        <v>179</v>
      </c>
      <c r="H257" s="290" t="s">
        <v>1357</v>
      </c>
      <c r="I257" s="290" t="s">
        <v>2144</v>
      </c>
      <c r="J257" s="290" t="str" cm="1">
        <f t="array" ref="J257">_xlfn.TEXTJOIN(" | ",,
  IF(I257="",
     _xlfn.TEXTSPLIT(H257,";"),
     _xlfn.TEXTSPLIT(H257,";") &amp; ":" &amp; _xlfn.TEXTSPLIT(I257,";")
  )
)</f>
        <v>RISK36:C25,C39</v>
      </c>
      <c r="K257" s="290" t="s">
        <v>489</v>
      </c>
      <c r="L257" s="253" t="b" cm="1">
        <f t="array" ref="L257">_xlfn.LET(
  _xlpm.hay, TRIM(Triggers!$N$1:$BF$1),
  _xlpm.keysRaw, IFERROR(TRIM(_xlfn.TEXTSPLIT(B257,",")),""),
  _xlpm.tagsRaw, IFERROR(TRIM(_xlfn.TEXTSPLIT(F257,",")),""),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7" s="266" t="str">
        <f>_xlfn.XLOOKUP(C257, FA!D:D, FA!E:E, "")</f>
        <v>FA:HSE</v>
      </c>
      <c r="N257" s="290" t="s">
        <v>2145</v>
      </c>
      <c r="O257" s="253" t="str" cm="1">
        <f t="array" ref="O257:X257">_xlfn.LET(
  _xlpm.groups, _xlfn.TEXTSPLIT(J257,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7" s="253" t="str">
        <v>RISK36</v>
      </c>
      <c r="Q257" s="253" t="str">
        <v>Unbounded AI Autonomy Leading to Unintended or Harmful Actions</v>
      </c>
      <c r="R257"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257" s="253" t="str">
        <v>C25</v>
      </c>
      <c r="T257" s="253" t="str">
        <v>Risk Governance
To maintain a clear understanding of the residual risks that AI systems pose, allowing for informed decisions and ongoing improvement. A well-maintained AI risk register enables prioritization, accountability, and regulatory compliance.</v>
      </c>
      <c r="U257"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257" s="253" t="str">
        <v>C39</v>
      </c>
      <c r="W257"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X257" s="253" t="str">
        <v xml:space="preserve">Define thresholds for normal behavior and set up real-time alerting for deviations.     
. Log all alerts and responses for ongoing review.      
. Periodically update detection rules based on new risks.
</v>
      </c>
    </row>
    <row r="258" spans="1:42" ht="25.5" customHeight="1">
      <c r="A258" s="289" t="s">
        <v>2146</v>
      </c>
      <c r="B258" s="290" t="s">
        <v>495</v>
      </c>
      <c r="C258" s="288" t="s">
        <v>1372</v>
      </c>
      <c r="D258" s="290" t="s">
        <v>2147</v>
      </c>
      <c r="E258" s="290" t="s">
        <v>1007</v>
      </c>
      <c r="F258" s="288" t="s">
        <v>1146</v>
      </c>
      <c r="G258" s="288" t="s">
        <v>178</v>
      </c>
      <c r="H258" s="290" t="s">
        <v>2071</v>
      </c>
      <c r="I258" s="290" t="s">
        <v>2148</v>
      </c>
      <c r="J258" s="290" t="str" cm="1">
        <f t="array" ref="J258">_xlfn.TEXTJOIN(" | ",,
  IF(I258="",
     _xlfn.TEXTSPLIT(H258,";"),
     _xlfn.TEXTSPLIT(H258,";") &amp; ":" &amp; _xlfn.TEXTSPLIT(I258,";")
  )
)</f>
        <v>RISK39:C23</v>
      </c>
      <c r="K258" s="290" t="s">
        <v>493</v>
      </c>
      <c r="L258" s="253" t="b" cm="1">
        <f t="array" ref="L258">_xlfn.LET(
  _xlpm.hay, TRIM(Triggers!$N$1:$BF$1),
  _xlpm.keysRaw, IFERROR(TRIM(_xlfn.TEXTSPLIT(B258,",")),""),
  _xlpm.tagsRaw, IFERROR(TRIM(_xlfn.TEXTSPLIT(F258,",")),""),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8" s="266" t="str">
        <f>_xlfn.XLOOKUP(C258, FA!D:D, FA!E:E, "")</f>
        <v>FA:HRIGHT</v>
      </c>
      <c r="N258" s="290" t="s">
        <v>2149</v>
      </c>
      <c r="O258" s="253" t="str" cm="1">
        <f t="array" ref="O258:U258">_xlfn.LET(
  _xlpm.groups, _xlfn.TEXTSPLIT(J258,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8" s="253" t="str">
        <v>RISK39</v>
      </c>
      <c r="Q258" s="253" t="str">
        <v>Users and stakeholders cannot understand or evaluate AI use due to limited AI literacy</v>
      </c>
      <c r="R258" s="253" t="str">
        <v>Occurs when AI systems are deployed without adequate disclosure, documentation, or interpretability mechanisms, making it difficult for users or stakeholders to assess their function, reliability, or impact. This limits informed engagement, reduces trust, and may result in resistance or misuse.</v>
      </c>
      <c r="S258" s="253" t="str">
        <v>C23</v>
      </c>
      <c r="T258"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58"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259" spans="1:42" ht="25.5" customHeight="1">
      <c r="A259" s="289" t="s">
        <v>2150</v>
      </c>
      <c r="B259" s="290" t="s">
        <v>495</v>
      </c>
      <c r="C259" s="288" t="s">
        <v>1049</v>
      </c>
      <c r="D259" s="290" t="s">
        <v>2151</v>
      </c>
      <c r="E259" s="290" t="s">
        <v>1007</v>
      </c>
      <c r="F259" s="288" t="s">
        <v>1445</v>
      </c>
      <c r="G259" s="288" t="s">
        <v>1051</v>
      </c>
      <c r="H259" s="290" t="s">
        <v>2152</v>
      </c>
      <c r="I259" s="290" t="s">
        <v>2153</v>
      </c>
      <c r="J259" s="290" t="str" cm="1">
        <f t="array" ref="J259">_xlfn.TEXTJOIN(" | ",,
  IF(I259="",
     _xlfn.TEXTSPLIT(H259,";"),
     _xlfn.TEXTSPLIT(H259,";") &amp; ":" &amp; _xlfn.TEXTSPLIT(I259,";")
  )
)</f>
        <v>RISK21:C05,C14</v>
      </c>
      <c r="K259" s="290" t="s">
        <v>493</v>
      </c>
      <c r="L259" s="253" t="b" cm="1">
        <f t="array" ref="L259">_xlfn.LET(
  _xlpm.hay, TRIM(Triggers!$N$1:$BF$1),
  _xlpm.keysRaw, IFERROR(TRIM(_xlfn.TEXTSPLIT(B259,",")),""),
  _xlpm.tagsRaw, IFERROR(TRIM(_xlfn.TEXTSPLIT(F259,",")),""),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9" s="266" t="str">
        <f>_xlfn.XLOOKUP(C259, FA!D:D, FA!E:E, "")</f>
        <v>FA:SECURITY</v>
      </c>
      <c r="N259" s="290" t="s">
        <v>2154</v>
      </c>
      <c r="O259" s="253" t="str" cm="1">
        <f t="array" ref="O259:X259">_xlfn.LET(
  _xlpm.groups, _xlfn.TEXTSPLIT(J259,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9" s="253" t="str">
        <v>RISK21</v>
      </c>
      <c r="Q259" s="253" t="str">
        <v>Users or attackers bypass system safeguards, enabling misuse</v>
      </c>
      <c r="R259" s="253" t="str">
        <v>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v>
      </c>
      <c r="S259" s="253" t="str">
        <v>C05</v>
      </c>
      <c r="T259"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259"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259" s="253" t="str">
        <v>C14</v>
      </c>
      <c r="W259"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X259"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row>
    <row r="260" spans="1:42" ht="25.5" customHeight="1">
      <c r="A260" s="289" t="s">
        <v>2155</v>
      </c>
      <c r="B260" s="290" t="s">
        <v>499</v>
      </c>
      <c r="C260" s="288" t="s">
        <v>1068</v>
      </c>
      <c r="D260" s="290" t="s">
        <v>2156</v>
      </c>
      <c r="E260" s="290" t="s">
        <v>1007</v>
      </c>
      <c r="F260" s="288" t="s">
        <v>1146</v>
      </c>
      <c r="G260" s="288" t="s">
        <v>2157</v>
      </c>
      <c r="H260" s="290" t="s">
        <v>2158</v>
      </c>
      <c r="I260" s="290" t="s">
        <v>2159</v>
      </c>
      <c r="J260" s="290" t="str" cm="1">
        <f t="array" ref="J260">_xlfn.TEXTJOIN(" | ",,
  IF(I260="",
     _xlfn.TEXTSPLIT(H260,";"),
     _xlfn.TEXTSPLIT(H260,";") &amp; ":" &amp; _xlfn.TEXTSPLIT(I260,";")
  )
)</f>
        <v>RISK01:C03 | RISK05:C05</v>
      </c>
      <c r="K260" s="290" t="s">
        <v>497</v>
      </c>
      <c r="L260" s="253" t="b" cm="1">
        <f t="array" ref="L260">_xlfn.LET(
  _xlpm.hay, TRIM(Triggers!$N$1:$BF$1),
  _xlpm.keysRaw, IFERROR(TRIM(_xlfn.TEXTSPLIT(B260,",")),""),
  _xlpm.tagsRaw, IFERROR(TRIM(_xlfn.TEXTSPLIT(F260,",")),""),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1</v>
      </c>
      <c r="M260" s="266" t="str">
        <f>_xlfn.XLOOKUP(C260, FA!D:D, FA!E:E, "")</f>
        <v>FA:DATA;FA:PRIVACY</v>
      </c>
      <c r="N260" s="290" t="s">
        <v>2160</v>
      </c>
      <c r="O260" s="253" t="str" cm="1">
        <f t="array" ref="O260:AA260">_xlfn.LET(
  _xlpm.groups, _xlfn.TEXTSPLIT(J260,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0" s="253" t="str">
        <v>RISK01</v>
      </c>
      <c r="Q260" s="253" t="str">
        <v>Privacy breach of sensitive data</v>
      </c>
      <c r="R260" s="253" t="str">
        <v>Privacy breach of sensitive data is the risk of an AI system or its processes exposing or improperly accessing confidential, personal, or regulated information, often due to extensive data use, re-identification capabilities, or integration complexities.</v>
      </c>
      <c r="S260" s="253" t="str">
        <v>C03</v>
      </c>
      <c r="T260"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260"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260" s="253" t="str">
        <v>RISK05</v>
      </c>
      <c r="W260" s="253" t="str">
        <v>Unauthorized Use of Proprietary or Third-Party Data</v>
      </c>
      <c r="X260"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Y260" s="253" t="str">
        <v>C05</v>
      </c>
      <c r="Z26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A26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261" spans="1:42" ht="25.5" customHeight="1">
      <c r="A261" s="289" t="s">
        <v>2161</v>
      </c>
      <c r="B261" s="290" t="s">
        <v>499</v>
      </c>
      <c r="C261" s="288" t="s">
        <v>1275</v>
      </c>
      <c r="D261" s="290" t="s">
        <v>2162</v>
      </c>
      <c r="E261" s="290" t="s">
        <v>1007</v>
      </c>
      <c r="F261" s="288" t="s">
        <v>1283</v>
      </c>
      <c r="G261" s="288" t="s">
        <v>178</v>
      </c>
      <c r="H261" s="290" t="s">
        <v>1008</v>
      </c>
      <c r="I261" s="290" t="s">
        <v>2163</v>
      </c>
      <c r="J261" s="290" t="str" cm="1">
        <f t="array" ref="J261">_xlfn.TEXTJOIN(" | ",,
  IF(I261="",
     _xlfn.TEXTSPLIT(H261,";"),
     _xlfn.TEXTSPLIT(H261,";") &amp; ":" &amp; _xlfn.TEXTSPLIT(I261,";")
  )
)</f>
        <v>RISK19:C30,C31,C35,C42,C59,C36</v>
      </c>
      <c r="K261" s="290" t="s">
        <v>497</v>
      </c>
      <c r="L261" s="253" t="b" cm="1">
        <f t="array" ref="L261">_xlfn.LET(
  _xlpm.hay, TRIM(Triggers!$N$1:$BF$1),
  _xlpm.keysRaw, IFERROR(TRIM(_xlfn.TEXTSPLIT(B261,",")),""),
  _xlpm.tagsRaw, IFERROR(TRIM(_xlfn.TEXTSPLIT(F261,",")),""),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1" s="266" t="str">
        <f>_xlfn.XLOOKUP(C261, FA!D:D, FA!E:E, "")</f>
        <v>FA:SAFETY</v>
      </c>
      <c r="N261" s="290" t="s">
        <v>2164</v>
      </c>
      <c r="O261" s="253" t="str" cm="1">
        <f t="array" ref="O261:AJ261">_xlfn.LET(
  _xlpm.groups, _xlfn.TEXTSPLIT(J261,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1" s="253" t="str">
        <v>RISK19</v>
      </c>
      <c r="Q261" s="253" t="str">
        <v>AI system behavior contradicts intended or expected use</v>
      </c>
      <c r="R261" s="253"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261" s="253" t="str">
        <v>C30</v>
      </c>
      <c r="T261"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U261"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V261" s="253" t="str">
        <v>C31</v>
      </c>
      <c r="W261"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261"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261" s="253" t="str">
        <v>C35</v>
      </c>
      <c r="Z261"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261"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AB261" s="253" t="str">
        <v>C42</v>
      </c>
      <c r="AC261" s="253" t="str">
        <v xml:space="preserve">Transparency Documentation
To ensure stakeholders understand how and why AI models are used, supporting accountability, informed decision-making, and regulatory compliance. Detailed documentation improves trust and helps with audits or reviews.
</v>
      </c>
      <c r="AD261"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E261" s="253" t="str">
        <v>C59</v>
      </c>
      <c r="AF26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26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H261" s="253" t="str">
        <v>C36</v>
      </c>
      <c r="AI261"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J261"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262" spans="1:42" ht="25.5" customHeight="1">
      <c r="A262" s="289" t="s">
        <v>2165</v>
      </c>
      <c r="B262" s="290" t="s">
        <v>499</v>
      </c>
      <c r="C262" s="288" t="s">
        <v>1116</v>
      </c>
      <c r="D262" s="290" t="s">
        <v>2166</v>
      </c>
      <c r="E262" s="290" t="s">
        <v>1007</v>
      </c>
      <c r="F262" s="288" t="s">
        <v>267</v>
      </c>
      <c r="G262" s="288" t="s">
        <v>180</v>
      </c>
      <c r="H262" s="290" t="s">
        <v>1386</v>
      </c>
      <c r="I262" s="290" t="s">
        <v>1387</v>
      </c>
      <c r="J262" s="290" t="str" cm="1">
        <f t="array" ref="J262">_xlfn.TEXTJOIN(" | ",,
  IF(I262="",
     _xlfn.TEXTSPLIT(H262,";"),
     _xlfn.TEXTSPLIT(H262,";") &amp; ":" &amp; _xlfn.TEXTSPLIT(I262,";")
  )
)</f>
        <v>RISK10:C07,C08,C09,C10,C15</v>
      </c>
      <c r="K262" s="290" t="s">
        <v>497</v>
      </c>
      <c r="L262" s="253" t="b" cm="1">
        <f t="array" ref="L262">_xlfn.LET(
  _xlpm.hay, TRIM(Triggers!$N$1:$BF$1),
  _xlpm.keysRaw, IFERROR(TRIM(_xlfn.TEXTSPLIT(B262,",")),""),
  _xlpm.tagsRaw, IFERROR(TRIM(_xlfn.TEXTSPLIT(F262,",")),""),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2" s="266" t="str">
        <f>_xlfn.XLOOKUP(C262, FA!D:D, FA!E:E, "")</f>
        <v>FA:CONTESTABILITY</v>
      </c>
      <c r="N262" s="290" t="s">
        <v>2167</v>
      </c>
      <c r="O262" s="253" t="str" cm="1">
        <f t="array" ref="O262:AG262">_xlfn.LET(
  _xlpm.groups, _xlfn.TEXTSPLIT(J262,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2" s="253" t="str">
        <v>RISK10</v>
      </c>
      <c r="Q262" s="253" t="str">
        <v>Excessive data retention beyond purpose</v>
      </c>
      <c r="R262" s="253" t="str">
        <v>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v>
      </c>
      <c r="S262" s="253" t="str">
        <v>C07</v>
      </c>
      <c r="T262" s="253"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262" s="253"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c r="V262" s="253" t="str">
        <v>C08</v>
      </c>
      <c r="W262"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X262"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Y262" s="253" t="str">
        <v>C09</v>
      </c>
      <c r="Z262" s="253"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AA262" s="253"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c r="AB262" s="253" t="str">
        <v>C10</v>
      </c>
      <c r="AC262" s="253" t="str">
        <v>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v>
      </c>
      <c r="AD262" s="253" t="str">
        <v>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v>
      </c>
      <c r="AE262" s="253" t="str">
        <v>C15</v>
      </c>
      <c r="AF262"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G262"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63" spans="1:42" ht="25.5" customHeight="1">
      <c r="A263" s="289" t="s">
        <v>2168</v>
      </c>
      <c r="B263" s="290" t="s">
        <v>499</v>
      </c>
      <c r="C263" s="288" t="s">
        <v>1322</v>
      </c>
      <c r="D263" s="290" t="s">
        <v>2169</v>
      </c>
      <c r="E263" s="290" t="s">
        <v>1007</v>
      </c>
      <c r="F263" s="288" t="s">
        <v>1146</v>
      </c>
      <c r="G263" s="288" t="s">
        <v>1422</v>
      </c>
      <c r="H263" s="290" t="s">
        <v>1324</v>
      </c>
      <c r="I263" s="290" t="s">
        <v>1409</v>
      </c>
      <c r="J263" s="290" t="str" cm="1">
        <f t="array" ref="J263">_xlfn.TEXTJOIN(" | ",,
  IF(I263="",
     _xlfn.TEXTSPLIT(H263,";"),
     _xlfn.TEXTSPLIT(H263,";") &amp; ":" &amp; _xlfn.TEXTSPLIT(I263,";")
  )
)</f>
        <v>RISK32:C01,C13,C32,C40,C33,C64</v>
      </c>
      <c r="K263" s="290" t="s">
        <v>497</v>
      </c>
      <c r="L263" s="253" t="b" cm="1">
        <f t="array" ref="L263">_xlfn.LET(
  _xlpm.hay, TRIM(Triggers!$N$1:$BF$1),
  _xlpm.keysRaw, IFERROR(TRIM(_xlfn.TEXTSPLIT(B263,",")),""),
  _xlpm.tagsRaw, IFERROR(TRIM(_xlfn.TEXTSPLIT(F263,",")),""),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1</v>
      </c>
      <c r="M263" s="266" t="str">
        <f>_xlfn.XLOOKUP(C263, FA!D:D, FA!E:E, "")</f>
        <v>FA:SAFETY</v>
      </c>
      <c r="N263" s="290" t="s">
        <v>2170</v>
      </c>
      <c r="O263" s="253" t="str" cm="1">
        <f t="array" ref="O263:AJ263">_xlfn.LET(
  _xlpm.groups, _xlfn.TEXTSPLIT(J263,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3" s="253" t="str">
        <v>RISK32</v>
      </c>
      <c r="Q263" s="253" t="str">
        <v>Misuse of AI System for Harmful or Unintended Purposes</v>
      </c>
      <c r="R263"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263" s="253" t="str">
        <v>C01</v>
      </c>
      <c r="T263"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263"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263" s="253" t="str">
        <v>C13</v>
      </c>
      <c r="W263"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263"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263" s="253" t="str">
        <v>C32</v>
      </c>
      <c r="Z263" s="253"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A263" s="253"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B263" s="253" t="str">
        <v>C40</v>
      </c>
      <c r="AC263" s="253" t="str">
        <v xml:space="preserve">Disclose AI-generated content
To promote transparency, build user trust, and comply with regulations by making it clear when content has been created by AI rather than a human.
</v>
      </c>
      <c r="AD263" s="253" t="str">
        <v xml:space="preserve">Add visible labels or notices (e.g., “AI-generated”) to chatbot responses, emails, or documents.    
. Implement watermarks or metadata in generated files.       
. Regularly review disclosures for clarity and accuracy.
</v>
      </c>
      <c r="AE263" s="253" t="str">
        <v>C33</v>
      </c>
      <c r="AF263"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263"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263" s="253" t="str">
        <v>C64</v>
      </c>
      <c r="AI263"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263"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264" spans="1:42" ht="25.5" customHeight="1">
      <c r="A264" s="289" t="s">
        <v>2171</v>
      </c>
      <c r="B264" s="290" t="s">
        <v>503</v>
      </c>
      <c r="C264" s="288" t="s">
        <v>1372</v>
      </c>
      <c r="D264" s="290" t="s">
        <v>2172</v>
      </c>
      <c r="E264" s="290" t="s">
        <v>1007</v>
      </c>
      <c r="F264" s="288" t="s">
        <v>853</v>
      </c>
      <c r="G264" s="288" t="s">
        <v>178</v>
      </c>
      <c r="H264" s="290" t="s">
        <v>1489</v>
      </c>
      <c r="I264" s="290" t="s">
        <v>2173</v>
      </c>
      <c r="J264" s="290" t="str" cm="1">
        <f t="array" ref="J264">_xlfn.TEXTJOIN(" | ",,
  IF(I264="",
     _xlfn.TEXTSPLIT(H264,";"),
     _xlfn.TEXTSPLIT(H264,";") &amp; ":" &amp; _xlfn.TEXTSPLIT(I264,";")
  )
)</f>
        <v>RISK23:C63 | RISK23:C55</v>
      </c>
      <c r="K264" s="290" t="s">
        <v>501</v>
      </c>
      <c r="L264" s="253" t="b" cm="1">
        <f t="array" ref="L264">_xlfn.LET(
  _xlpm.hay, TRIM(Triggers!$N$1:$BF$1),
  _xlpm.keysRaw, IFERROR(TRIM(_xlfn.TEXTSPLIT(B264,",")),""),
  _xlpm.tagsRaw, IFERROR(TRIM(_xlfn.TEXTSPLIT(F264,",")),""),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4" s="266" t="str">
        <f>_xlfn.XLOOKUP(C264, FA!D:D, FA!E:E, "")</f>
        <v>FA:HRIGHT</v>
      </c>
      <c r="N264" s="290" t="s">
        <v>2174</v>
      </c>
      <c r="O264" s="253" t="str" cm="1">
        <f t="array" ref="O264:AA264">_xlfn.LET(
  _xlpm.groups, _xlfn.TEXTSPLIT(J264,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4" s="253" t="str">
        <v>RISK23</v>
      </c>
      <c r="Q264" s="253" t="str">
        <v>Potential for unnoticed discrimination or unfair treatment in AI outputs</v>
      </c>
      <c r="R264"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264" s="253" t="str">
        <v>C63</v>
      </c>
      <c r="T264" s="253" t="str">
        <v>Inclusive Co-Design with Diversity Stakeholders
To ensure AI systems address fairness, accessibility, and harm risks by embedding input from underrepresented or affected groups. Early engagement reduces blind spots and improves trust.</v>
      </c>
      <c r="U264" s="253" t="str">
        <v>· Consult with diversity groups (e.g., cultural, disability, gender-based) during early design phases. 
· Document how feedback informed design trade-offs. 
. Include community impact review in AI governance checklist.</v>
      </c>
      <c r="V264" s="253" t="str">
        <v>RISK23</v>
      </c>
      <c r="W264" s="253" t="str">
        <v>Potential for unnoticed discrimination or unfair treatment in AI outputs</v>
      </c>
      <c r="X264"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Y264" s="253" t="str">
        <v>C55</v>
      </c>
      <c r="Z264" s="253" t="str">
        <v>Bias &amp; Fairness Testing
To ensure that AI systems do not produce discriminatory or systematically unfair outcomes across different user groups, which could lead to harm, regulatory non-compliance, and erosion of public trust.</v>
      </c>
      <c r="AA264"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265" spans="1:42" ht="25.5" customHeight="1">
      <c r="A265" s="289" t="s">
        <v>2175</v>
      </c>
      <c r="B265" s="290" t="s">
        <v>503</v>
      </c>
      <c r="C265" s="288" t="s">
        <v>1026</v>
      </c>
      <c r="D265" s="290" t="s">
        <v>2176</v>
      </c>
      <c r="E265" s="290" t="s">
        <v>1007</v>
      </c>
      <c r="F265" s="288" t="s">
        <v>1227</v>
      </c>
      <c r="G265" s="288" t="s">
        <v>1028</v>
      </c>
      <c r="H265" s="290" t="s">
        <v>1029</v>
      </c>
      <c r="I265" s="290" t="s">
        <v>2177</v>
      </c>
      <c r="J265" s="290" t="str" cm="1">
        <f t="array" ref="J265">_xlfn.TEXTJOIN(" | ",,
  IF(I265="",
     _xlfn.TEXTSPLIT(H265,";"),
     _xlfn.TEXTSPLIT(H265,";") &amp; ":" &amp; _xlfn.TEXTSPLIT(I265,";")
  )
)</f>
        <v>RISK23:C55</v>
      </c>
      <c r="K265" s="290" t="s">
        <v>501</v>
      </c>
      <c r="L265" s="253" t="b" cm="1">
        <f t="array" ref="L265">_xlfn.LET(
  _xlpm.hay, TRIM(Triggers!$N$1:$BF$1),
  _xlpm.keysRaw, IFERROR(TRIM(_xlfn.TEXTSPLIT(B265,",")),""),
  _xlpm.tagsRaw, IFERROR(TRIM(_xlfn.TEXTSPLIT(F265,",")),""),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5" s="266" t="str">
        <f>_xlfn.XLOOKUP(C265, FA!D:D, FA!E:E, "")</f>
        <v>FA:FAIRNESS</v>
      </c>
      <c r="N265" s="290" t="s">
        <v>2178</v>
      </c>
      <c r="O265" s="253" t="str" cm="1">
        <f t="array" ref="O265:U265">_xlfn.LET(
  _xlpm.groups, _xlfn.TEXTSPLIT(J265,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5" s="253" t="str">
        <v>RISK23</v>
      </c>
      <c r="Q265" s="253" t="str">
        <v>Potential for unnoticed discrimination or unfair treatment in AI outputs</v>
      </c>
      <c r="R265"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265" s="253" t="str">
        <v>C55</v>
      </c>
      <c r="T265" s="253" t="str">
        <v>Bias &amp; Fairness Testing
To ensure that AI systems do not produce discriminatory or systematically unfair outcomes across different user groups, which could lead to harm, regulatory non-compliance, and erosion of public trust.</v>
      </c>
      <c r="U265"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266" spans="1:42" ht="25.5" customHeight="1">
      <c r="A266" s="289" t="s">
        <v>2179</v>
      </c>
      <c r="B266" s="290" t="s">
        <v>503</v>
      </c>
      <c r="C266" s="288" t="s">
        <v>1164</v>
      </c>
      <c r="D266" s="290" t="s">
        <v>2180</v>
      </c>
      <c r="E266" s="290" t="s">
        <v>1007</v>
      </c>
      <c r="F266" s="288" t="s">
        <v>255</v>
      </c>
      <c r="G266" s="288" t="s">
        <v>178</v>
      </c>
      <c r="H266" s="290" t="s">
        <v>1489</v>
      </c>
      <c r="I266" s="290" t="s">
        <v>2181</v>
      </c>
      <c r="J266" s="290" t="str" cm="1">
        <f t="array" ref="J266">_xlfn.TEXTJOIN(" | ",,
  IF(I266="",
     _xlfn.TEXTSPLIT(H266,";"),
     _xlfn.TEXTSPLIT(H266,";") &amp; ":" &amp; _xlfn.TEXTSPLIT(I266,";")
  )
)</f>
        <v>RISK23:C56 | RISK23:C63</v>
      </c>
      <c r="K266" s="290" t="s">
        <v>501</v>
      </c>
      <c r="L266" s="253" t="b" cm="1">
        <f t="array" ref="L266">_xlfn.LET(
  _xlpm.hay, TRIM(Triggers!$N$1:$BF$1),
  _xlpm.keysRaw, IFERROR(TRIM(_xlfn.TEXTSPLIT(B266,",")),""),
  _xlpm.tagsRaw, IFERROR(TRIM(_xlfn.TEXTSPLIT(F266,",")),""),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6" s="266" t="str">
        <f>_xlfn.XLOOKUP(C266, FA!D:D, FA!E:E, "")</f>
        <v>FA:TRANSPARENCY</v>
      </c>
      <c r="N266" s="290" t="s">
        <v>2182</v>
      </c>
      <c r="O266" s="253" t="str" cm="1">
        <f t="array" ref="O266:AA266">_xlfn.LET(
  _xlpm.groups, _xlfn.TEXTSPLIT(J266,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6" s="253" t="str">
        <v>RISK23</v>
      </c>
      <c r="Q266" s="253" t="str">
        <v>Potential for unnoticed discrimination or unfair treatment in AI outputs</v>
      </c>
      <c r="R266"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266" s="253" t="str">
        <v>C56</v>
      </c>
      <c r="T266"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266"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266" s="253" t="str">
        <v>RISK23</v>
      </c>
      <c r="W266" s="253" t="str">
        <v>Potential for unnoticed discrimination or unfair treatment in AI outputs</v>
      </c>
      <c r="X266"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Y266" s="253" t="str">
        <v>C63</v>
      </c>
      <c r="Z266" s="253" t="str">
        <v>Inclusive Co-Design with Diversity Stakeholders
To ensure AI systems address fairness, accessibility, and harm risks by embedding input from underrepresented or affected groups. Early engagement reduces blind spots and improves trust.</v>
      </c>
      <c r="AA266" s="253" t="str">
        <v>· Consult with diversity groups (e.g., cultural, disability, gender-based) during early design phases. 
· Document how feedback informed design trade-offs. 
. Include community impact review in AI governance checklist.</v>
      </c>
    </row>
    <row r="267" spans="1:42" ht="25.5" customHeight="1">
      <c r="A267" s="289" t="s">
        <v>2183</v>
      </c>
      <c r="B267" s="290" t="s">
        <v>507</v>
      </c>
      <c r="C267" s="288" t="s">
        <v>1164</v>
      </c>
      <c r="D267" s="290" t="s">
        <v>2184</v>
      </c>
      <c r="E267" s="290" t="s">
        <v>1007</v>
      </c>
      <c r="F267" s="288" t="s">
        <v>1912</v>
      </c>
      <c r="G267" s="288" t="s">
        <v>1849</v>
      </c>
      <c r="H267" s="290" t="s">
        <v>1284</v>
      </c>
      <c r="I267" s="290" t="s">
        <v>2185</v>
      </c>
      <c r="J267" s="290" t="str" cm="1">
        <f t="array" ref="J267">_xlfn.TEXTJOIN(" | ",,
  IF(I267="",
     _xlfn.TEXTSPLIT(H267,";"),
     _xlfn.TEXTSPLIT(H267,";") &amp; ":" &amp; _xlfn.TEXTSPLIT(I267,";")
  )
)</f>
        <v>RISK24:C42</v>
      </c>
      <c r="K267" s="290" t="s">
        <v>505</v>
      </c>
      <c r="L267" s="253" t="b" cm="1">
        <f t="array" ref="L267">_xlfn.LET(
  _xlpm.hay, TRIM(Triggers!$N$1:$BF$1),
  _xlpm.keysRaw, IFERROR(TRIM(_xlfn.TEXTSPLIT(B267,",")),""),
  _xlpm.tagsRaw, IFERROR(TRIM(_xlfn.TEXTSPLIT(F267,",")),""),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7" s="266" t="str">
        <f>_xlfn.XLOOKUP(C267, FA!D:D, FA!E:E, "")</f>
        <v>FA:TRANSPARENCY</v>
      </c>
      <c r="N267" s="290" t="s">
        <v>2186</v>
      </c>
      <c r="O267" s="253" t="str" cm="1">
        <f t="array" ref="O267:U267">_xlfn.LET(
  _xlpm.groups, _xlfn.TEXTSPLIT(J267,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7" s="253" t="str">
        <v>RISK24</v>
      </c>
      <c r="Q267" s="253" t="str">
        <v>Users and stakeholders cannot understand or challenge AI decisions</v>
      </c>
      <c r="R267"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267" s="253" t="str">
        <v>C42</v>
      </c>
      <c r="T267" s="253" t="str">
        <v xml:space="preserve">Transparency Documentation
To ensure stakeholders understand how and why AI models are used, supporting accountability, informed decision-making, and regulatory compliance. Detailed documentation improves trust and helps with audits or reviews.
</v>
      </c>
      <c r="U267"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268" spans="1:42" ht="25.5" customHeight="1">
      <c r="A268" s="289" t="s">
        <v>2187</v>
      </c>
      <c r="B268" s="290" t="s">
        <v>507</v>
      </c>
      <c r="C268" s="288" t="s">
        <v>1012</v>
      </c>
      <c r="D268" s="290" t="s">
        <v>2188</v>
      </c>
      <c r="E268" s="290" t="s">
        <v>1007</v>
      </c>
      <c r="F268" s="288" t="s">
        <v>1407</v>
      </c>
      <c r="G268" s="288" t="s">
        <v>179</v>
      </c>
      <c r="H268" s="290" t="s">
        <v>1015</v>
      </c>
      <c r="I268" s="290" t="s">
        <v>1955</v>
      </c>
      <c r="J268" s="290" t="str" cm="1">
        <f t="array" ref="J268">_xlfn.TEXTJOIN(" | ",,
  IF(I268="",
     _xlfn.TEXTSPLIT(H268,";"),
     _xlfn.TEXTSPLIT(H268,";") &amp; ":" &amp; _xlfn.TEXTSPLIT(I268,";")
  )
)</f>
        <v>RISK43:C33,C24,C46,C49</v>
      </c>
      <c r="K268" s="290" t="s">
        <v>505</v>
      </c>
      <c r="L268" s="253" t="b" cm="1">
        <f t="array" ref="L268">_xlfn.LET(
  _xlpm.hay, TRIM(Triggers!$N$1:$BF$1),
  _xlpm.keysRaw, IFERROR(TRIM(_xlfn.TEXTSPLIT(B268,",")),""),
  _xlpm.tagsRaw, IFERROR(TRIM(_xlfn.TEXTSPLIT(F268,",")),""),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8" s="266" t="str">
        <f>_xlfn.XLOOKUP(C268, FA!D:D, FA!E:E, "")</f>
        <v>FA:HOVERSIGHT</v>
      </c>
      <c r="N268" s="290" t="s">
        <v>2189</v>
      </c>
      <c r="O268" s="253" t="str" cm="1">
        <f t="array" ref="O268:AD268">_xlfn.LET(
  _xlpm.groups, _xlfn.TEXTSPLIT(J268,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8" s="253" t="str">
        <v>RISK43</v>
      </c>
      <c r="Q268" s="253" t="str">
        <v>Regulatory Non-Compliance Due to Inadequate Fairness, Privacy, and Security Controls</v>
      </c>
      <c r="R268"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68" s="253" t="str">
        <v>C33</v>
      </c>
      <c r="T268"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U268"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V268" s="253" t="str">
        <v>C24</v>
      </c>
      <c r="W268" s="253" t="str">
        <v>Product Governance
To ensure all AI models and products adhere to required privacy and security standards before deployment. Systematic governance reduces the risk of non-compliance, reputational harm, and security failures in production.</v>
      </c>
      <c r="X268"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68" s="253" t="str">
        <v>C46</v>
      </c>
      <c r="Z268" s="253" t="str">
        <v xml:space="preserve">Pre-deployment Responsible AI Reviews 
To identify and address risks, vulnerabilities, and potential misuse before AI systems are launched, improving safety, reliability, and public trust.
</v>
      </c>
      <c r="AA26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68" s="253" t="str">
        <v>C49</v>
      </c>
      <c r="AC268" s="253" t="str">
        <v xml:space="preserve">Regulatory Alignment
To ensure AI systems comply with global and industry-specific laws, making them ready for audits and regulatory checks, reducing legal and operational risk.
</v>
      </c>
      <c r="AD268"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69" spans="1:42" ht="25.5" customHeight="1">
      <c r="A269" s="289" t="s">
        <v>2190</v>
      </c>
      <c r="B269" s="290" t="s">
        <v>507</v>
      </c>
      <c r="C269" s="288" t="s">
        <v>1322</v>
      </c>
      <c r="D269" s="290" t="s">
        <v>2191</v>
      </c>
      <c r="E269" s="290" t="s">
        <v>1007</v>
      </c>
      <c r="F269" s="288" t="s">
        <v>1363</v>
      </c>
      <c r="G269" s="288" t="s">
        <v>1014</v>
      </c>
      <c r="H269" s="290" t="s">
        <v>1386</v>
      </c>
      <c r="I269" s="290" t="s">
        <v>1387</v>
      </c>
      <c r="J269" s="290" t="str" cm="1">
        <f t="array" ref="J269">_xlfn.TEXTJOIN(" | ",,
  IF(I269="",
     _xlfn.TEXTSPLIT(H269,";"),
     _xlfn.TEXTSPLIT(H269,";") &amp; ":" &amp; _xlfn.TEXTSPLIT(I269,";")
  )
)</f>
        <v>RISK10:C07,C08,C09,C10,C15</v>
      </c>
      <c r="K269" s="290" t="s">
        <v>505</v>
      </c>
      <c r="L269" s="253" t="b" cm="1">
        <f t="array" ref="L269">_xlfn.LET(
  _xlpm.hay, TRIM(Triggers!$N$1:$BF$1),
  _xlpm.keysRaw, IFERROR(TRIM(_xlfn.TEXTSPLIT(B269,",")),""),
  _xlpm.tagsRaw, IFERROR(TRIM(_xlfn.TEXTSPLIT(F269,",")),""),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9" s="266" t="str">
        <f>_xlfn.XLOOKUP(C269, FA!D:D, FA!E:E, "")</f>
        <v>FA:SAFETY</v>
      </c>
      <c r="N269" s="290" t="s">
        <v>2192</v>
      </c>
      <c r="O269" s="253" t="str" cm="1">
        <f t="array" ref="O269:AG269">_xlfn.LET(
  _xlpm.groups, _xlfn.TEXTSPLIT(J269,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9" s="253" t="str">
        <v>RISK10</v>
      </c>
      <c r="Q269" s="253" t="str">
        <v>Excessive data retention beyond purpose</v>
      </c>
      <c r="R269" s="253" t="str">
        <v>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v>
      </c>
      <c r="S269" s="253" t="str">
        <v>C07</v>
      </c>
      <c r="T269" s="253"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269" s="253"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c r="V269" s="253" t="str">
        <v>C08</v>
      </c>
      <c r="W269"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X269"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Y269" s="253" t="str">
        <v>C09</v>
      </c>
      <c r="Z269" s="253"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AA269" s="253"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c r="AB269" s="253" t="str">
        <v>C10</v>
      </c>
      <c r="AC269" s="253" t="str">
        <v>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v>
      </c>
      <c r="AD269" s="253" t="str">
        <v>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v>
      </c>
      <c r="AE269" s="253" t="str">
        <v>C15</v>
      </c>
      <c r="AF269"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G269"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70" spans="1:42" ht="25.5" customHeight="1">
      <c r="A270" s="289" t="s">
        <v>2193</v>
      </c>
      <c r="B270" s="290" t="s">
        <v>511</v>
      </c>
      <c r="C270" s="288" t="s">
        <v>1012</v>
      </c>
      <c r="D270" s="290" t="s">
        <v>2194</v>
      </c>
      <c r="E270" s="290" t="s">
        <v>1007</v>
      </c>
      <c r="F270" s="288" t="s">
        <v>242</v>
      </c>
      <c r="G270" s="288" t="s">
        <v>179</v>
      </c>
      <c r="H270" s="290" t="s">
        <v>2195</v>
      </c>
      <c r="I270" s="290" t="s">
        <v>2196</v>
      </c>
      <c r="J270" s="290" t="str" cm="1">
        <f t="array" ref="J270">_xlfn.TEXTJOIN(" | ",,
  IF(I270="",
     _xlfn.TEXTSPLIT(H270,";"),
     _xlfn.TEXTSPLIT(H270,";") &amp; ":" &amp; _xlfn.TEXTSPLIT(I270,";")
  )
)</f>
        <v>RISK42:C01 | RISK43:C49</v>
      </c>
      <c r="K270" s="290" t="s">
        <v>509</v>
      </c>
      <c r="L270" s="253" t="b" cm="1">
        <f t="array" ref="L270">_xlfn.LET(
  _xlpm.hay, TRIM(Triggers!$N$1:$BF$1),
  _xlpm.keysRaw, IFERROR(TRIM(_xlfn.TEXTSPLIT(B270,",")),""),
  _xlpm.tagsRaw, IFERROR(TRIM(_xlfn.TEXTSPLIT(F270,",")),""),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0" s="266" t="str">
        <f>_xlfn.XLOOKUP(C270, FA!D:D, FA!E:E, "")</f>
        <v>FA:HOVERSIGHT</v>
      </c>
      <c r="N270" s="290" t="s">
        <v>2197</v>
      </c>
      <c r="O270" s="253" t="str" cm="1">
        <f t="array" ref="O270:AA270">_xlfn.LET(
  _xlpm.groups, _xlfn.TEXTSPLIT(J270,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0" s="253" t="str">
        <v>RISK42</v>
      </c>
      <c r="Q270" s="253" t="str">
        <v>The system learns unethical behaviours from the environment and user feedback</v>
      </c>
      <c r="R270" s="253" t="str">
        <v>The AI agent may initially behave within intended ethical and functional boundaries, but over time, as it continuously interacts with its environment and receives feedback, it may begin to reinforce and internalize undesirable patterns. This can lead to a gradual shift toward unethical, manipulative, or even malicious behavior.</v>
      </c>
      <c r="S270" s="253" t="str">
        <v>C01</v>
      </c>
      <c r="T270"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270"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270" s="253" t="str">
        <v>RISK43</v>
      </c>
      <c r="W270" s="253" t="str">
        <v>Regulatory Non-Compliance Due to Inadequate Fairness, Privacy, and Security Controls</v>
      </c>
      <c r="X270"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Y270" s="253" t="str">
        <v>C49</v>
      </c>
      <c r="Z270" s="253" t="str">
        <v xml:space="preserve">Regulatory Alignment
To ensure AI systems comply with global and industry-specific laws, making them ready for audits and regulatory checks, reducing legal and operational risk.
</v>
      </c>
      <c r="AA270"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71" spans="1:42" ht="25.5" customHeight="1">
      <c r="A271" s="289" t="s">
        <v>2198</v>
      </c>
      <c r="B271" s="290" t="s">
        <v>511</v>
      </c>
      <c r="C271" s="288" t="s">
        <v>1674</v>
      </c>
      <c r="D271" s="290" t="s">
        <v>2199</v>
      </c>
      <c r="E271" s="290" t="s">
        <v>1007</v>
      </c>
      <c r="F271" s="288" t="s">
        <v>242</v>
      </c>
      <c r="G271" s="288" t="s">
        <v>179</v>
      </c>
      <c r="H271" s="290" t="s">
        <v>2200</v>
      </c>
      <c r="I271" s="290" t="s">
        <v>2201</v>
      </c>
      <c r="J271" s="290" t="str" cm="1">
        <f t="array" ref="J271">_xlfn.TEXTJOIN(" | ",,
  IF(I271="",
     _xlfn.TEXTSPLIT(H271,";"),
     _xlfn.TEXTSPLIT(H271,";") &amp; ":" &amp; _xlfn.TEXTSPLIT(I271,";")
  )
)</f>
        <v>RISK37:C29,C45,C46,C50,C57,C64 | RISK30:C57</v>
      </c>
      <c r="K271" s="290" t="s">
        <v>509</v>
      </c>
      <c r="L271" s="253" t="b" cm="1">
        <f t="array" ref="L271">_xlfn.LET(
  _xlpm.hay, TRIM(Triggers!$N$1:$BF$1),
  _xlpm.keysRaw, IFERROR(TRIM(_xlfn.TEXTSPLIT(B271,",")),""),
  _xlpm.tagsRaw, IFERROR(TRIM(_xlfn.TEXTSPLIT(F271,",")),""),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1" s="266" t="str">
        <f>_xlfn.XLOOKUP(C271, FA!D:D, FA!E:E, "")</f>
        <v>FA:RELIABILITY</v>
      </c>
      <c r="N271" s="290" t="s">
        <v>2202</v>
      </c>
      <c r="O271" s="253" t="str" cm="1">
        <f t="array" ref="O271:AP271">_xlfn.LET(
  _xlpm.groups, _xlfn.TEXTSPLIT(J271,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1" s="253" t="str">
        <v>RISK37</v>
      </c>
      <c r="Q271" s="253" t="str">
        <v>Lack of Human Override Preventing Timely Intervention</v>
      </c>
      <c r="R271"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71" s="253" t="str">
        <v>C29</v>
      </c>
      <c r="T271"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71" s="253" t="str">
        <v>Track AI agent activity and system changes with detailed records of system events, user actions, and configuration or model changes. Setting Concrete Metrics.</v>
      </c>
      <c r="V271" s="253" t="str">
        <v>C45</v>
      </c>
      <c r="W271" s="253" t="str">
        <v xml:space="preserve">Set boundaries for automation
To prevent unintended harm or errors by ensuring that high-risk actions (such as launching production code) require human review and approval. This reduces operational risks and builds accountability.
</v>
      </c>
      <c r="X271"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71" s="253" t="str">
        <v>C46</v>
      </c>
      <c r="Z271" s="253" t="str">
        <v xml:space="preserve">Pre-deployment Responsible AI Reviews 
To identify and address risks, vulnerabilities, and potential misuse before AI systems are launched, improving safety, reliability, and public trust.
</v>
      </c>
      <c r="AA271"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71" s="253" t="str">
        <v>C50</v>
      </c>
      <c r="AC271" s="253" t="str">
        <v xml:space="preserve">AI Governance Board
To ensure expert oversight, strategic direction, and responsible use of AI systems across the organization. Governance boards help manage risks, set policies, and provide accountability for AI deployment and operations.
</v>
      </c>
      <c r="AD271" s="253"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AE271" s="253" t="str">
        <v>C57</v>
      </c>
      <c r="AF271"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G271"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AH271" s="253" t="str">
        <v>C64</v>
      </c>
      <c r="AI271"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271"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c r="AK271" s="253" t="str">
        <v>RISK30</v>
      </c>
      <c r="AL271" s="253" t="str">
        <v>No ability to pause or reverse harmful AI behavior</v>
      </c>
      <c r="AM271"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AN271" s="253" t="str">
        <v>C57</v>
      </c>
      <c r="AO271"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P271"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72" spans="1:42" ht="25.5" customHeight="1">
      <c r="A272" s="289" t="s">
        <v>2203</v>
      </c>
      <c r="B272" s="290" t="s">
        <v>516</v>
      </c>
      <c r="C272" s="288" t="s">
        <v>1427</v>
      </c>
      <c r="D272" s="290" t="s">
        <v>2204</v>
      </c>
      <c r="E272" s="290" t="s">
        <v>1007</v>
      </c>
      <c r="F272" s="288" t="s">
        <v>259</v>
      </c>
      <c r="G272" s="288" t="s">
        <v>178</v>
      </c>
      <c r="H272" s="290" t="s">
        <v>1119</v>
      </c>
      <c r="I272" s="290" t="s">
        <v>1976</v>
      </c>
      <c r="J272" s="290" t="str" cm="1">
        <f t="array" ref="J272">_xlfn.TEXTJOIN(" | ",,
  IF(I272="",
     _xlfn.TEXTSPLIT(H272,";"),
     _xlfn.TEXTSPLIT(H272,";") &amp; ":" &amp; _xlfn.TEXTSPLIT(I272,";")
  )
)</f>
        <v>RISK28:C39,C29</v>
      </c>
      <c r="K272" s="290" t="s">
        <v>514</v>
      </c>
      <c r="L272" s="253" t="b" cm="1">
        <f t="array" ref="L272">_xlfn.LET(
  _xlpm.hay, TRIM(Triggers!$N$1:$BF$1),
  _xlpm.keysRaw, IFERROR(TRIM(_xlfn.TEXTSPLIT(B272,",")),""),
  _xlpm.tagsRaw, IFERROR(TRIM(_xlfn.TEXTSPLIT(F272,",")),""),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2" s="266" t="str">
        <f>_xlfn.XLOOKUP(C272, FA!D:D, FA!E:E, "")</f>
        <v>FA:EXPLANABILITY</v>
      </c>
      <c r="N272" s="290" t="s">
        <v>2205</v>
      </c>
      <c r="O272" s="253" t="str" cm="1">
        <f t="array" ref="O272:X272">_xlfn.LET(
  _xlpm.groups, _xlfn.TEXTSPLIT(J272,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2" s="253" t="str">
        <v>RISK28</v>
      </c>
      <c r="Q272" s="253" t="str">
        <v>AI service becomes unavailable, impacting users and operations</v>
      </c>
      <c r="R272"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2" s="253" t="str">
        <v>C39</v>
      </c>
      <c r="T272"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72" s="253" t="str">
        <v xml:space="preserve">Define thresholds for normal behavior and set up real-time alerting for deviations.     
. Log all alerts and responses for ongoing review.      
. Periodically update detection rules based on new risks.
</v>
      </c>
      <c r="V272" s="253" t="str">
        <v>C29</v>
      </c>
      <c r="W272"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72" s="253" t="str">
        <v>Track AI agent activity and system changes with detailed records of system events, user actions, and configuration or model changes. Setting Concrete Metrics.</v>
      </c>
    </row>
    <row r="273" spans="1:30" ht="25.5" customHeight="1">
      <c r="A273" s="289" t="s">
        <v>2206</v>
      </c>
      <c r="B273" s="290" t="s">
        <v>516</v>
      </c>
      <c r="C273" s="288" t="s">
        <v>1427</v>
      </c>
      <c r="D273" s="290" t="s">
        <v>2207</v>
      </c>
      <c r="E273" s="290" t="s">
        <v>1007</v>
      </c>
      <c r="F273" s="288" t="s">
        <v>1283</v>
      </c>
      <c r="G273" s="288" t="s">
        <v>1101</v>
      </c>
      <c r="H273" s="290" t="s">
        <v>1195</v>
      </c>
      <c r="I273" s="290" t="s">
        <v>2208</v>
      </c>
      <c r="J273" s="290" t="str" cm="1">
        <f t="array" ref="J273">_xlfn.TEXTJOIN(" | ",,
  IF(I273="",
     _xlfn.TEXTSPLIT(H273,";"),
     _xlfn.TEXTSPLIT(H273,";") &amp; ":" &amp; _xlfn.TEXTSPLIT(I273,";")
  )
)</f>
        <v>RISK41:C35,C27</v>
      </c>
      <c r="K273" s="290" t="s">
        <v>514</v>
      </c>
      <c r="L273" s="253" t="b" cm="1">
        <f t="array" ref="L273">_xlfn.LET(
  _xlpm.hay, TRIM(Triggers!$N$1:$BF$1),
  _xlpm.keysRaw, IFERROR(TRIM(_xlfn.TEXTSPLIT(B273,",")),""),
  _xlpm.tagsRaw, IFERROR(TRIM(_xlfn.TEXTSPLIT(F273,",")),""),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3" s="266" t="str">
        <f>_xlfn.XLOOKUP(C273, FA!D:D, FA!E:E, "")</f>
        <v>FA:EXPLANABILITY</v>
      </c>
      <c r="N273" s="290" t="s">
        <v>2209</v>
      </c>
      <c r="O273" s="253" t="str" cm="1">
        <f t="array" ref="O273:X273">_xlfn.LET(
  _xlpm.groups, _xlfn.TEXTSPLIT(J273,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3" s="253" t="str">
        <v>RISK41</v>
      </c>
      <c r="Q273" s="253" t="str">
        <v>Unsustainable AI Operations</v>
      </c>
      <c r="R273"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273" s="253" t="str">
        <v>C35</v>
      </c>
      <c r="T273"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U273"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V273" s="253" t="str">
        <v>C27</v>
      </c>
      <c r="W273"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73"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74" spans="1:30" ht="25.5" customHeight="1">
      <c r="A274" s="289" t="s">
        <v>2210</v>
      </c>
      <c r="B274" s="290" t="s">
        <v>516</v>
      </c>
      <c r="C274" s="288" t="s">
        <v>1275</v>
      </c>
      <c r="D274" s="290" t="s">
        <v>2211</v>
      </c>
      <c r="E274" s="290" t="s">
        <v>1007</v>
      </c>
      <c r="F274" s="288" t="s">
        <v>1146</v>
      </c>
      <c r="G274" s="288" t="s">
        <v>178</v>
      </c>
      <c r="H274" s="290" t="s">
        <v>1119</v>
      </c>
      <c r="I274" s="290" t="s">
        <v>2212</v>
      </c>
      <c r="J274" s="290" t="str" cm="1">
        <f t="array" ref="J274">_xlfn.TEXTJOIN(" | ",,
  IF(I274="",
     _xlfn.TEXTSPLIT(H274,";"),
     _xlfn.TEXTSPLIT(H274,";") &amp; ":" &amp; _xlfn.TEXTSPLIT(I274,";")
  )
)</f>
        <v>RISK28:C21,C27</v>
      </c>
      <c r="K274" s="290" t="s">
        <v>514</v>
      </c>
      <c r="L274" s="253" t="b" cm="1">
        <f t="array" ref="L274">_xlfn.LET(
  _xlpm.hay, TRIM(Triggers!$N$1:$BF$1),
  _xlpm.keysRaw, IFERROR(TRIM(_xlfn.TEXTSPLIT(B274,",")),""),
  _xlpm.tagsRaw, IFERROR(TRIM(_xlfn.TEXTSPLIT(F274,",")),""),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4" s="266" t="str">
        <f>_xlfn.XLOOKUP(C274, FA!D:D, FA!E:E, "")</f>
        <v>FA:SAFETY</v>
      </c>
      <c r="N274" s="290" t="s">
        <v>2213</v>
      </c>
      <c r="O274" s="253" t="str" cm="1">
        <f t="array" ref="O274:X274">_xlfn.LET(
  _xlpm.groups, _xlfn.TEXTSPLIT(J274,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4" s="253" t="str">
        <v>RISK28</v>
      </c>
      <c r="Q274" s="253" t="str">
        <v>AI service becomes unavailable, impacting users and operations</v>
      </c>
      <c r="R274"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4" s="253" t="str">
        <v>C21</v>
      </c>
      <c r="T274" s="253" t="str">
        <v xml:space="preserve">Incident Response Management
To coordinate effective, timely action when AI systems experience security or privacy breaches.
A structured response limits harm, maintains trust, and ensures regulatory compliance.
</v>
      </c>
      <c r="U274"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74" s="253" t="str">
        <v>C27</v>
      </c>
      <c r="W274"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74"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75" spans="1:30" ht="25.5" customHeight="1">
      <c r="A275" s="289" t="s">
        <v>2214</v>
      </c>
      <c r="B275" s="290" t="s">
        <v>516</v>
      </c>
      <c r="C275" s="288" t="s">
        <v>1427</v>
      </c>
      <c r="D275" s="290" t="s">
        <v>2215</v>
      </c>
      <c r="E275" s="290" t="s">
        <v>1007</v>
      </c>
      <c r="F275" s="288" t="s">
        <v>259</v>
      </c>
      <c r="G275" s="288" t="s">
        <v>178</v>
      </c>
      <c r="H275" s="290" t="s">
        <v>1119</v>
      </c>
      <c r="I275" s="290" t="s">
        <v>1976</v>
      </c>
      <c r="J275" s="290" t="str" cm="1">
        <f t="array" ref="J275">_xlfn.TEXTJOIN(" | ",,
  IF(I275="",
     _xlfn.TEXTSPLIT(H275,";"),
     _xlfn.TEXTSPLIT(H275,";") &amp; ":" &amp; _xlfn.TEXTSPLIT(I275,";")
  )
)</f>
        <v>RISK28:C39,C29</v>
      </c>
      <c r="K275" s="290" t="s">
        <v>514</v>
      </c>
      <c r="L275" s="253" t="b" cm="1">
        <f t="array" ref="L275">_xlfn.LET(
  _xlpm.hay, TRIM(Triggers!$N$1:$BF$1),
  _xlpm.keysRaw, IFERROR(TRIM(_xlfn.TEXTSPLIT(B275,",")),""),
  _xlpm.tagsRaw, IFERROR(TRIM(_xlfn.TEXTSPLIT(F275,",")),""),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5" s="266" t="str">
        <f>_xlfn.XLOOKUP(C275, FA!D:D, FA!E:E, "")</f>
        <v>FA:EXPLANABILITY</v>
      </c>
      <c r="N275" s="290" t="s">
        <v>2216</v>
      </c>
      <c r="O275" s="253" t="str" cm="1">
        <f t="array" ref="O275:X275">_xlfn.LET(
  _xlpm.groups, _xlfn.TEXTSPLIT(J275,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5" s="253" t="str">
        <v>RISK28</v>
      </c>
      <c r="Q275" s="253" t="str">
        <v>AI service becomes unavailable, impacting users and operations</v>
      </c>
      <c r="R275"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5" s="253" t="str">
        <v>C39</v>
      </c>
      <c r="T275"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75" s="253" t="str">
        <v xml:space="preserve">Define thresholds for normal behavior and set up real-time alerting for deviations.     
. Log all alerts and responses for ongoing review.      
. Periodically update detection rules based on new risks.
</v>
      </c>
      <c r="V275" s="253" t="str">
        <v>C29</v>
      </c>
      <c r="W275"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75" s="253" t="str">
        <v>Track AI agent activity and system changes with detailed records of system events, user actions, and configuration or model changes. Setting Concrete Metrics.</v>
      </c>
    </row>
    <row r="276" spans="1:30" ht="25.5" customHeight="1">
      <c r="A276" s="289" t="s">
        <v>2217</v>
      </c>
      <c r="B276" s="290" t="s">
        <v>532</v>
      </c>
      <c r="C276" s="288" t="s">
        <v>1116</v>
      </c>
      <c r="D276" s="290" t="s">
        <v>2218</v>
      </c>
      <c r="E276" s="290" t="s">
        <v>1007</v>
      </c>
      <c r="F276" s="288" t="s">
        <v>267</v>
      </c>
      <c r="G276" s="288" t="s">
        <v>1124</v>
      </c>
      <c r="H276" s="290" t="s">
        <v>2219</v>
      </c>
      <c r="I276" s="290" t="s">
        <v>2220</v>
      </c>
      <c r="J276" s="290" t="str" cm="1">
        <f t="array" ref="J276">_xlfn.TEXTJOIN(" | ",,
  IF(I276="",
     _xlfn.TEXTSPLIT(H276,";"),
     _xlfn.TEXTSPLIT(H276,";") &amp; ":" &amp; _xlfn.TEXTSPLIT(I276,";")
  )
)</f>
        <v>RISK49:C59 | RISK30:C41</v>
      </c>
      <c r="K276" s="290" t="s">
        <v>530</v>
      </c>
      <c r="L276" s="253" t="b" cm="1">
        <f t="array" ref="L276">_xlfn.LET(
  _xlpm.hay, TRIM(Triggers!$N$1:$BF$1),
  _xlpm.keysRaw, IFERROR(TRIM(_xlfn.TEXTSPLIT(B276,",")),""),
  _xlpm.tagsRaw, IFERROR(TRIM(_xlfn.TEXTSPLIT(F276,",")),""),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6" s="266" t="str">
        <f>_xlfn.XLOOKUP(C276, FA!D:D, FA!E:E, "")</f>
        <v>FA:CONTESTABILITY</v>
      </c>
      <c r="N276" s="290" t="s">
        <v>2221</v>
      </c>
      <c r="O276" s="253" t="str" cm="1">
        <f t="array" ref="O276:AA276">_xlfn.LET(
  _xlpm.groups, _xlfn.TEXTSPLIT(J276,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6" s="253" t="str">
        <v>RISK49</v>
      </c>
      <c r="Q276" s="253" t="str">
        <v>Auditing Challenges Due to Missing Decision Records and Documentation</v>
      </c>
      <c r="R276"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76" s="253" t="str">
        <v>C59</v>
      </c>
      <c r="T276"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76"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276" s="253" t="str">
        <v>RISK30</v>
      </c>
      <c r="W276" s="253" t="str">
        <v>No ability to pause or reverse harmful AI behavior</v>
      </c>
      <c r="X276"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Y276" s="253" t="str">
        <v>C41</v>
      </c>
      <c r="Z276" s="253" t="str">
        <v xml:space="preserve">Model Inventory &amp; Audit Logs
To ensure accountability, traceability, and regulatory compliance by keeping detailed records of all AI models, their purposes, usage, and change history. This supports audits, risk reviews, and responsible management.
</v>
      </c>
      <c r="AA276" s="253" t="str">
        <v xml:space="preserve">Maintain an up-to-date inventory of all AI models, including descriptions, owners, use cases, and deployment details.
. Implement comprehensive audit logs for access, changes, and usage. 
. Regularly review logs for compliance and risk.
</v>
      </c>
    </row>
    <row r="277" spans="1:30" ht="25.5" customHeight="1">
      <c r="A277" s="289" t="s">
        <v>2222</v>
      </c>
      <c r="B277" s="290" t="s">
        <v>520</v>
      </c>
      <c r="C277" s="288" t="s">
        <v>1012</v>
      </c>
      <c r="D277" s="290" t="s">
        <v>2223</v>
      </c>
      <c r="E277" s="290" t="s">
        <v>1007</v>
      </c>
      <c r="F277" s="288" t="s">
        <v>1283</v>
      </c>
      <c r="G277" s="288" t="s">
        <v>1101</v>
      </c>
      <c r="H277" s="290" t="s">
        <v>1119</v>
      </c>
      <c r="I277" s="290" t="s">
        <v>2224</v>
      </c>
      <c r="J277" s="290" t="str" cm="1">
        <f t="array" ref="J277">_xlfn.TEXTJOIN(" | ",,
  IF(I277="",
     _xlfn.TEXTSPLIT(H277,";"),
     _xlfn.TEXTSPLIT(H277,";") &amp; ":" &amp; _xlfn.TEXTSPLIT(I277,";")
  )
)</f>
        <v>RISK28:C21,C27,C41</v>
      </c>
      <c r="K277" s="290" t="s">
        <v>518</v>
      </c>
      <c r="L277" s="253" t="b" cm="1">
        <f t="array" ref="L277">_xlfn.LET(
  _xlpm.hay, TRIM(Triggers!$N$1:$BF$1),
  _xlpm.keysRaw, IFERROR(TRIM(_xlfn.TEXTSPLIT(B277,",")),""),
  _xlpm.tagsRaw, IFERROR(TRIM(_xlfn.TEXTSPLIT(F277,",")),""),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7" s="266" t="str">
        <f>_xlfn.XLOOKUP(C277, FA!D:D, FA!E:E, "")</f>
        <v>FA:HOVERSIGHT</v>
      </c>
      <c r="N277" s="290" t="s">
        <v>2225</v>
      </c>
      <c r="O277" s="253" t="str" cm="1">
        <f t="array" ref="O277:AA277">_xlfn.LET(
  _xlpm.groups, _xlfn.TEXTSPLIT(J277,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7" s="253" t="str">
        <v>RISK28</v>
      </c>
      <c r="Q277" s="253" t="str">
        <v>AI service becomes unavailable, impacting users and operations</v>
      </c>
      <c r="R277"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7" s="253" t="str">
        <v>C21</v>
      </c>
      <c r="T277" s="253" t="str">
        <v xml:space="preserve">Incident Response Management
To coordinate effective, timely action when AI systems experience security or privacy breaches.
A structured response limits harm, maintains trust, and ensures regulatory compliance.
</v>
      </c>
      <c r="U277"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77" s="253" t="str">
        <v>C27</v>
      </c>
      <c r="W277"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77" s="253" t="str">
        <v>Implement a centralized dashboard that provides real-time visibility into the operational and security status of AI systems. This includes monitoring model behavior (AIOps), detecting anomalies, tracking access logs, and surfacing potential security threats (SecOps).</v>
      </c>
      <c r="Y277" s="253" t="str">
        <v>C41</v>
      </c>
      <c r="Z277" s="253" t="str">
        <v xml:space="preserve">Model Inventory &amp; Audit Logs
To ensure accountability, traceability, and regulatory compliance by keeping detailed records of all AI models, their purposes, usage, and change history. This supports audits, risk reviews, and responsible management.
</v>
      </c>
      <c r="AA277" s="253" t="str">
        <v xml:space="preserve">Maintain an up-to-date inventory of all AI models, including descriptions, owners, use cases, and deployment details.
. Implement comprehensive audit logs for access, changes, and usage. 
. Regularly review logs for compliance and risk.
</v>
      </c>
    </row>
    <row r="278" spans="1:30" ht="25.5" customHeight="1">
      <c r="A278" s="289" t="s">
        <v>2226</v>
      </c>
      <c r="B278" s="290" t="s">
        <v>520</v>
      </c>
      <c r="C278" s="288" t="s">
        <v>1012</v>
      </c>
      <c r="D278" s="290" t="s">
        <v>2227</v>
      </c>
      <c r="E278" s="290" t="s">
        <v>1007</v>
      </c>
      <c r="F278" s="288" t="s">
        <v>259</v>
      </c>
      <c r="G278" s="288" t="s">
        <v>1101</v>
      </c>
      <c r="H278" s="290" t="s">
        <v>1034</v>
      </c>
      <c r="I278" s="290" t="s">
        <v>1738</v>
      </c>
      <c r="J278" s="290" t="str" cm="1">
        <f t="array" ref="J278">_xlfn.TEXTJOIN(" | ",,
  IF(I278="",
     _xlfn.TEXTSPLIT(H278,";"),
     _xlfn.TEXTSPLIT(H278,";") &amp; ":" &amp; _xlfn.TEXTSPLIT(I278,";")
  )
)</f>
        <v>RISK34:C41,C24</v>
      </c>
      <c r="K278" s="290" t="s">
        <v>518</v>
      </c>
      <c r="L278" s="253" t="b" cm="1">
        <f t="array" ref="L278">_xlfn.LET(
  _xlpm.hay, TRIM(Triggers!$N$1:$BF$1),
  _xlpm.keysRaw, IFERROR(TRIM(_xlfn.TEXTSPLIT(B278,",")),""),
  _xlpm.tagsRaw, IFERROR(TRIM(_xlfn.TEXTSPLIT(F278,",")),""),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8" s="266" t="str">
        <f>_xlfn.XLOOKUP(C278, FA!D:D, FA!E:E, "")</f>
        <v>FA:HOVERSIGHT</v>
      </c>
      <c r="N278" s="290" t="s">
        <v>2228</v>
      </c>
      <c r="O278" s="253" t="str" cm="1">
        <f t="array" ref="O278:X278">_xlfn.LET(
  _xlpm.groups, _xlfn.TEXTSPLIT(J278,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8" s="253" t="str">
        <v>RISK34</v>
      </c>
      <c r="Q278" s="253" t="str">
        <v>No clear responsibility for AI outcomes and failures</v>
      </c>
      <c r="R278"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78" s="253" t="str">
        <v>C41</v>
      </c>
      <c r="T278" s="253" t="str">
        <v xml:space="preserve">Model Inventory &amp; Audit Logs
To ensure accountability, traceability, and regulatory compliance by keeping detailed records of all AI models, their purposes, usage, and change history. This supports audits, risk reviews, and responsible management.
</v>
      </c>
      <c r="U278" s="253" t="str">
        <v xml:space="preserve">Maintain an up-to-date inventory of all AI models, including descriptions, owners, use cases, and deployment details.
. Implement comprehensive audit logs for access, changes, and usage. 
. Regularly review logs for compliance and risk.
</v>
      </c>
      <c r="V278" s="253" t="str">
        <v>C24</v>
      </c>
      <c r="W278" s="253" t="str">
        <v>Product Governance
To ensure all AI models and products adhere to required privacy and security standards before deployment. Systematic governance reduces the risk of non-compliance, reputational harm, and security failures in production.</v>
      </c>
      <c r="X278"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79" spans="1:30" ht="25.5" customHeight="1">
      <c r="A279" s="289" t="s">
        <v>2229</v>
      </c>
      <c r="B279" s="290" t="s">
        <v>520</v>
      </c>
      <c r="C279" s="288" t="s">
        <v>1674</v>
      </c>
      <c r="D279" s="290" t="s">
        <v>2230</v>
      </c>
      <c r="E279" s="290" t="s">
        <v>1007</v>
      </c>
      <c r="F279" s="288" t="s">
        <v>1140</v>
      </c>
      <c r="G279" s="288" t="s">
        <v>178</v>
      </c>
      <c r="H279" s="290" t="s">
        <v>1119</v>
      </c>
      <c r="I279" s="290" t="s">
        <v>2231</v>
      </c>
      <c r="J279" s="290" t="str" cm="1">
        <f t="array" ref="J279">_xlfn.TEXTJOIN(" | ",,
  IF(I279="",
     _xlfn.TEXTSPLIT(H279,";"),
     _xlfn.TEXTSPLIT(H279,";") &amp; ":" &amp; _xlfn.TEXTSPLIT(I279,";")
  )
)</f>
        <v>RISK28:C57,C47</v>
      </c>
      <c r="K279" s="290" t="s">
        <v>518</v>
      </c>
      <c r="L279" s="253" t="b" cm="1">
        <f t="array" ref="L279">_xlfn.LET(
  _xlpm.hay, TRIM(Triggers!$N$1:$BF$1),
  _xlpm.keysRaw, IFERROR(TRIM(_xlfn.TEXTSPLIT(B279,",")),""),
  _xlpm.tagsRaw, IFERROR(TRIM(_xlfn.TEXTSPLIT(F279,",")),""),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9" s="266" t="str">
        <f>_xlfn.XLOOKUP(C279, FA!D:D, FA!E:E, "")</f>
        <v>FA:RELIABILITY</v>
      </c>
      <c r="N279" s="290" t="s">
        <v>2232</v>
      </c>
      <c r="O279" s="253" t="str" cm="1">
        <f t="array" ref="O279:X279">_xlfn.LET(
  _xlpm.groups, _xlfn.TEXTSPLIT(J279,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9" s="253" t="str">
        <v>RISK28</v>
      </c>
      <c r="Q279" s="253" t="str">
        <v>AI service becomes unavailable, impacting users and operations</v>
      </c>
      <c r="R279"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9" s="253" t="str">
        <v>C57</v>
      </c>
      <c r="T27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7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79" s="253" t="str">
        <v>C47</v>
      </c>
      <c r="W279" s="253" t="str">
        <v xml:space="preserve">Sensitive Use Governance
To ensure responsible and compliant use of AI in sensitive or regulated domains (e.g., health, finance, critical infrastructure) by providing extra oversight, reducing risk, and meeting regulatory requirements.
</v>
      </c>
      <c r="X279" s="253" t="str">
        <v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v>
      </c>
    </row>
    <row r="280" spans="1:30" ht="25.5" customHeight="1">
      <c r="A280" s="289" t="s">
        <v>2233</v>
      </c>
      <c r="B280" s="290" t="s">
        <v>520</v>
      </c>
      <c r="C280" s="288" t="s">
        <v>1005</v>
      </c>
      <c r="D280" s="290" t="s">
        <v>2234</v>
      </c>
      <c r="E280" s="290" t="s">
        <v>1007</v>
      </c>
      <c r="F280" s="288" t="s">
        <v>2020</v>
      </c>
      <c r="G280" s="288" t="s">
        <v>2235</v>
      </c>
      <c r="H280" s="290" t="s">
        <v>1119</v>
      </c>
      <c r="I280" s="290" t="s">
        <v>2224</v>
      </c>
      <c r="J280" s="290" t="str" cm="1">
        <f t="array" ref="J280">_xlfn.TEXTJOIN(" | ",,
  IF(I280="",
     _xlfn.TEXTSPLIT(H280,";"),
     _xlfn.TEXTSPLIT(H280,";") &amp; ":" &amp; _xlfn.TEXTSPLIT(I280,";")
  )
)</f>
        <v>RISK28:C21,C27,C41</v>
      </c>
      <c r="K280" s="290" t="s">
        <v>518</v>
      </c>
      <c r="L280" s="253" t="b" cm="1">
        <f t="array" ref="L280">_xlfn.LET(
  _xlpm.hay, TRIM(Triggers!$N$1:$BF$1),
  _xlpm.keysRaw, IFERROR(TRIM(_xlfn.TEXTSPLIT(B280,",")),""),
  _xlpm.tagsRaw, IFERROR(TRIM(_xlfn.TEXTSPLIT(F280,",")),""),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0" s="266" t="str">
        <f>_xlfn.XLOOKUP(C280, FA!D:D, FA!E:E, "")</f>
        <v>FA:HSE</v>
      </c>
      <c r="N280" s="290" t="s">
        <v>2236</v>
      </c>
      <c r="O280" s="253" t="str" cm="1">
        <f t="array" ref="O280:AA280">_xlfn.LET(
  _xlpm.groups, _xlfn.TEXTSPLIT(J280,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0" s="253" t="str">
        <v>RISK28</v>
      </c>
      <c r="Q280" s="253" t="str">
        <v>AI service becomes unavailable, impacting users and operations</v>
      </c>
      <c r="R280"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0" s="253" t="str">
        <v>C21</v>
      </c>
      <c r="T280" s="253" t="str">
        <v xml:space="preserve">Incident Response Management
To coordinate effective, timely action when AI systems experience security or privacy breaches.
A structured response limits harm, maintains trust, and ensures regulatory compliance.
</v>
      </c>
      <c r="U280"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80" s="253" t="str">
        <v>C27</v>
      </c>
      <c r="W280"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80" s="253" t="str">
        <v>Implement a centralized dashboard that provides real-time visibility into the operational and security status of AI systems. This includes monitoring model behavior (AIOps), detecting anomalies, tracking access logs, and surfacing potential security threats (SecOps).</v>
      </c>
      <c r="Y280" s="253" t="str">
        <v>C41</v>
      </c>
      <c r="Z280" s="253" t="str">
        <v xml:space="preserve">Model Inventory &amp; Audit Logs
To ensure accountability, traceability, and regulatory compliance by keeping detailed records of all AI models, their purposes, usage, and change history. This supports audits, risk reviews, and responsible management.
</v>
      </c>
      <c r="AA280" s="253" t="str">
        <v xml:space="preserve">Maintain an up-to-date inventory of all AI models, including descriptions, owners, use cases, and deployment details.
. Implement comprehensive audit logs for access, changes, and usage. 
. Regularly review logs for compliance and risk.
</v>
      </c>
    </row>
    <row r="281" spans="1:30" ht="25.5" customHeight="1">
      <c r="A281" s="289" t="s">
        <v>2237</v>
      </c>
      <c r="B281" s="290" t="s">
        <v>524</v>
      </c>
      <c r="C281" s="288" t="s">
        <v>1068</v>
      </c>
      <c r="D281" s="290" t="s">
        <v>2238</v>
      </c>
      <c r="E281" s="290" t="s">
        <v>1362</v>
      </c>
      <c r="F281" s="288" t="s">
        <v>1363</v>
      </c>
      <c r="G281" s="288" t="s">
        <v>2239</v>
      </c>
      <c r="H281" s="290" t="s">
        <v>1015</v>
      </c>
      <c r="I281" s="290" t="s">
        <v>2240</v>
      </c>
      <c r="J281" s="290" t="str" cm="1">
        <f t="array" ref="J281">_xlfn.TEXTJOIN(" | ",,
  IF(I281="",
     _xlfn.TEXTSPLIT(H281,";"),
     _xlfn.TEXTSPLIT(H281,";") &amp; ":" &amp; _xlfn.TEXTSPLIT(I281,";")
  )
)</f>
        <v>RISK43:C47,C49,C51</v>
      </c>
      <c r="K281" s="290" t="s">
        <v>522</v>
      </c>
      <c r="L281" s="253" t="b" cm="1">
        <f t="array" ref="L281">_xlfn.LET(
  _xlpm.hay, TRIM(Triggers!$N$1:$BF$1),
  _xlpm.keysRaw, IFERROR(TRIM(_xlfn.TEXTSPLIT(B281,",")),""),
  _xlpm.tagsRaw, IFERROR(TRIM(_xlfn.TEXTSPLIT(F281,",")),""),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1" s="266" t="str">
        <f>_xlfn.XLOOKUP(C281, FA!D:D, FA!E:E, "")</f>
        <v>FA:DATA;FA:PRIVACY</v>
      </c>
      <c r="N281" s="290" t="s">
        <v>2241</v>
      </c>
      <c r="O281" s="253" t="str" cm="1">
        <f t="array" ref="O281:AA281">_xlfn.LET(
  _xlpm.groups, _xlfn.TEXTSPLIT(J281,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1" s="253" t="str">
        <v>RISK43</v>
      </c>
      <c r="Q281" s="253" t="str">
        <v>Regulatory Non-Compliance Due to Inadequate Fairness, Privacy, and Security Controls</v>
      </c>
      <c r="R281"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81" s="253" t="str">
        <v>C47</v>
      </c>
      <c r="T281" s="253" t="str">
        <v xml:space="preserve">Sensitive Use Governance
To ensure responsible and compliant use of AI in sensitive or regulated domains (e.g., health, finance, critical infrastructure) by providing extra oversight, reducing risk, and meeting regulatory requirements.
</v>
      </c>
      <c r="U281" s="253" t="str">
        <v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v>
      </c>
      <c r="V281" s="253" t="str">
        <v>C49</v>
      </c>
      <c r="W281" s="253" t="str">
        <v xml:space="preserve">Regulatory Alignment
To ensure AI systems comply with global and industry-specific laws, making them ready for audits and regulatory checks, reducing legal and operational risk.
</v>
      </c>
      <c r="X281"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c r="Y281" s="253" t="str">
        <v>C51</v>
      </c>
      <c r="Z281" s="253" t="str">
        <v xml:space="preserve">AI Ethics Training
To ensure all staff and users understand responsible and ethical AI use, reducing the risk of misuse, non-compliance, and harm. Ethics training fosters a culture of accountability, awareness, and trust.
</v>
      </c>
      <c r="AA281" s="253" t="str">
        <v xml:space="preserve">Provide mandatory AI ethics training for all staff, users, and relevant stakeholders.. Include topics such as fairness, transparency, privacy, bias, and responsible AI practices.. Update training materials regularly as guidelines and technologies evolve.. Track participation and completion.
</v>
      </c>
    </row>
    <row r="282" spans="1:30" ht="25.5" customHeight="1">
      <c r="A282" s="289" t="s">
        <v>2242</v>
      </c>
      <c r="B282" s="290" t="s">
        <v>524</v>
      </c>
      <c r="C282" s="288" t="s">
        <v>1674</v>
      </c>
      <c r="D282" s="290" t="s">
        <v>2243</v>
      </c>
      <c r="E282" s="290" t="s">
        <v>1362</v>
      </c>
      <c r="F282" s="288" t="s">
        <v>1363</v>
      </c>
      <c r="G282" s="288" t="s">
        <v>1101</v>
      </c>
      <c r="H282" s="290" t="s">
        <v>2244</v>
      </c>
      <c r="I282" s="290" t="s">
        <v>2245</v>
      </c>
      <c r="J282" s="290" t="str" cm="1">
        <f t="array" ref="J282">_xlfn.TEXTJOIN(" | ",,
  IF(I282="",
     _xlfn.TEXTSPLIT(H282,";"),
     _xlfn.TEXTSPLIT(H282,";") &amp; ":" &amp; _xlfn.TEXTSPLIT(I282,";")
  )
)</f>
        <v>RISK28:C27,C58 | RISK41:C25</v>
      </c>
      <c r="K282" s="290" t="s">
        <v>522</v>
      </c>
      <c r="L282" s="253" t="b" cm="1">
        <f t="array" ref="L282">_xlfn.LET(
  _xlpm.hay, TRIM(Triggers!$N$1:$BF$1),
  _xlpm.keysRaw, IFERROR(TRIM(_xlfn.TEXTSPLIT(B282,",")),""),
  _xlpm.tagsRaw, IFERROR(TRIM(_xlfn.TEXTSPLIT(F282,",")),""),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2" s="266" t="str">
        <f>_xlfn.XLOOKUP(C282, FA!D:D, FA!E:E, "")</f>
        <v>FA:RELIABILITY</v>
      </c>
      <c r="N282" s="290" t="s">
        <v>2246</v>
      </c>
      <c r="O282" s="253" t="str" cm="1">
        <f t="array" ref="O282:AD282">_xlfn.LET(
  _xlpm.groups, _xlfn.TEXTSPLIT(J282,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2" s="253" t="str">
        <v>RISK28</v>
      </c>
      <c r="Q282" s="253" t="str">
        <v>AI service becomes unavailable, impacting users and operations</v>
      </c>
      <c r="R282"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2" s="253" t="str">
        <v>C27</v>
      </c>
      <c r="T282"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282" s="253" t="str">
        <v>Implement a centralized dashboard that provides real-time visibility into the operational and security status of AI systems. This includes monitoring model behavior (AIOps), detecting anomalies, tracking access logs, and surfacing potential security threats (SecOps).</v>
      </c>
      <c r="V282" s="253" t="str">
        <v>C58</v>
      </c>
      <c r="W282" s="253" t="str">
        <v>Sustainability Testing and Monitoring
To ensure AI systems remain stable, efficient, and sustainable over time—technically, financially, and environmentally—through intentional planning, monitoring, and resource management.</v>
      </c>
      <c r="X282"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Y282" s="253" t="str">
        <v>RISK41</v>
      </c>
      <c r="Z282" s="253" t="str">
        <v>Unsustainable AI Operations</v>
      </c>
      <c r="AA282" s="253" t="str">
        <v>AI systems are new and complex technologies that require proper scaling and support. Neglecting sustainability can lead to challenges in maintaining and updating these systems, causing inconsistent performance and increased operating costs and energy consumption.</v>
      </c>
      <c r="AB282" s="253" t="str">
        <v>C25</v>
      </c>
      <c r="AC282" s="253" t="str">
        <v>Risk Governance
To maintain a clear understanding of the residual risks that AI systems pose, allowing for informed decisions and ongoing improvement. A well-maintained AI risk register enables prioritization, accountability, and regulatory compliance.</v>
      </c>
      <c r="AD282"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283" spans="1:30" ht="25.5" customHeight="1">
      <c r="A283" s="289" t="s">
        <v>2247</v>
      </c>
      <c r="B283" s="290" t="s">
        <v>524</v>
      </c>
      <c r="C283" s="288" t="s">
        <v>1275</v>
      </c>
      <c r="D283" s="290" t="s">
        <v>2248</v>
      </c>
      <c r="E283" s="290" t="s">
        <v>1007</v>
      </c>
      <c r="F283" s="288" t="s">
        <v>1146</v>
      </c>
      <c r="G283" s="288" t="s">
        <v>178</v>
      </c>
      <c r="H283" s="290" t="s">
        <v>1119</v>
      </c>
      <c r="I283" s="290" t="s">
        <v>1976</v>
      </c>
      <c r="J283" s="290" t="str" cm="1">
        <f t="array" ref="J283">_xlfn.TEXTJOIN(" | ",,
  IF(I283="",
     _xlfn.TEXTSPLIT(H283,";"),
     _xlfn.TEXTSPLIT(H283,";") &amp; ":" &amp; _xlfn.TEXTSPLIT(I283,";")
  )
)</f>
        <v>RISK28:C39,C29</v>
      </c>
      <c r="K283" s="290" t="s">
        <v>522</v>
      </c>
      <c r="L283" s="253" t="b" cm="1">
        <f t="array" ref="L283">_xlfn.LET(
  _xlpm.hay, TRIM(Triggers!$N$1:$BF$1),
  _xlpm.keysRaw, IFERROR(TRIM(_xlfn.TEXTSPLIT(B283,",")),""),
  _xlpm.tagsRaw, IFERROR(TRIM(_xlfn.TEXTSPLIT(F283,",")),""),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3" s="266" t="str">
        <f>_xlfn.XLOOKUP(C283, FA!D:D, FA!E:E, "")</f>
        <v>FA:SAFETY</v>
      </c>
      <c r="N283" s="290" t="s">
        <v>2249</v>
      </c>
      <c r="O283" s="253" t="str" cm="1">
        <f t="array" ref="O283:X283">_xlfn.LET(
  _xlpm.groups, _xlfn.TEXTSPLIT(J283,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3" s="253" t="str">
        <v>RISK28</v>
      </c>
      <c r="Q283" s="253" t="str">
        <v>AI service becomes unavailable, impacting users and operations</v>
      </c>
      <c r="R283"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3" s="253" t="str">
        <v>C39</v>
      </c>
      <c r="T283"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83" s="253" t="str">
        <v xml:space="preserve">Define thresholds for normal behavior and set up real-time alerting for deviations.     
. Log all alerts and responses for ongoing review.      
. Periodically update detection rules based on new risks.
</v>
      </c>
      <c r="V283" s="253" t="str">
        <v>C29</v>
      </c>
      <c r="W283"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83" s="253" t="str">
        <v>Track AI agent activity and system changes with detailed records of system events, user actions, and configuration or model changes. Setting Concrete Metrics.</v>
      </c>
    </row>
    <row r="284" spans="1:30" ht="25.5" customHeight="1">
      <c r="A284" s="289" t="s">
        <v>2250</v>
      </c>
      <c r="B284" s="290" t="s">
        <v>524</v>
      </c>
      <c r="C284" s="288" t="s">
        <v>1012</v>
      </c>
      <c r="D284" s="290" t="s">
        <v>2251</v>
      </c>
      <c r="E284" s="290" t="s">
        <v>1007</v>
      </c>
      <c r="F284" s="288" t="s">
        <v>1140</v>
      </c>
      <c r="G284" s="288" t="s">
        <v>1021</v>
      </c>
      <c r="H284" s="290" t="s">
        <v>1119</v>
      </c>
      <c r="I284" s="290" t="s">
        <v>2252</v>
      </c>
      <c r="J284" s="290" t="str" cm="1">
        <f t="array" ref="J284">_xlfn.TEXTJOIN(" | ",,
  IF(I284="",
     _xlfn.TEXTSPLIT(H284,";"),
     _xlfn.TEXTSPLIT(H284,";") &amp; ":" &amp; _xlfn.TEXTSPLIT(I284,";")
  )
)</f>
        <v>RISK28:C21,C24</v>
      </c>
      <c r="K284" s="290" t="s">
        <v>522</v>
      </c>
      <c r="L284" s="253" t="b" cm="1">
        <f t="array" ref="L284">_xlfn.LET(
  _xlpm.hay, TRIM(Triggers!$N$1:$BF$1),
  _xlpm.keysRaw, IFERROR(TRIM(_xlfn.TEXTSPLIT(B284,",")),""),
  _xlpm.tagsRaw, IFERROR(TRIM(_xlfn.TEXTSPLIT(F284,",")),""),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4" s="266" t="str">
        <f>_xlfn.XLOOKUP(C284, FA!D:D, FA!E:E, "")</f>
        <v>FA:HOVERSIGHT</v>
      </c>
      <c r="N284" s="290" t="s">
        <v>2253</v>
      </c>
      <c r="O284" s="253" t="str" cm="1">
        <f t="array" ref="O284:X284">_xlfn.LET(
  _xlpm.groups, _xlfn.TEXTSPLIT(J284,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4" s="253" t="str">
        <v>RISK28</v>
      </c>
      <c r="Q284" s="253" t="str">
        <v>AI service becomes unavailable, impacting users and operations</v>
      </c>
      <c r="R284"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4" s="253" t="str">
        <v>C21</v>
      </c>
      <c r="T284" s="253" t="str">
        <v xml:space="preserve">Incident Response Management
To coordinate effective, timely action when AI systems experience security or privacy breaches.
A structured response limits harm, maintains trust, and ensures regulatory compliance.
</v>
      </c>
      <c r="U284"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84" s="253" t="str">
        <v>C24</v>
      </c>
      <c r="W284" s="253" t="str">
        <v>Product Governance
To ensure all AI models and products adhere to required privacy and security standards before deployment. Systematic governance reduces the risk of non-compliance, reputational harm, and security failures in production.</v>
      </c>
      <c r="X284"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85" spans="1:30" ht="25.5" customHeight="1">
      <c r="A285" s="289" t="s">
        <v>2254</v>
      </c>
      <c r="B285" s="290" t="s">
        <v>524</v>
      </c>
      <c r="C285" s="288" t="s">
        <v>1674</v>
      </c>
      <c r="D285" s="290" t="s">
        <v>2255</v>
      </c>
      <c r="E285" s="290" t="s">
        <v>1007</v>
      </c>
      <c r="F285" s="288" t="s">
        <v>1140</v>
      </c>
      <c r="G285" s="288" t="s">
        <v>1021</v>
      </c>
      <c r="H285" s="290" t="s">
        <v>2244</v>
      </c>
      <c r="I285" s="290" t="s">
        <v>2256</v>
      </c>
      <c r="J285" s="290" t="str" cm="1">
        <f t="array" ref="J285">_xlfn.TEXTJOIN(" | ",,
  IF(I285="",
     _xlfn.TEXTSPLIT(H285,";"),
     _xlfn.TEXTSPLIT(H285,";") &amp; ":" &amp; _xlfn.TEXTSPLIT(I285,";")
  )
)</f>
        <v>RISK28:C57,C58 | RISK41:C25</v>
      </c>
      <c r="K285" s="290" t="s">
        <v>522</v>
      </c>
      <c r="L285" s="253" t="b" cm="1">
        <f t="array" ref="L285">_xlfn.LET(
  _xlpm.hay, TRIM(Triggers!$N$1:$BF$1),
  _xlpm.keysRaw, IFERROR(TRIM(_xlfn.TEXTSPLIT(B285,",")),""),
  _xlpm.tagsRaw, IFERROR(TRIM(_xlfn.TEXTSPLIT(F285,",")),""),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5" s="266" t="str">
        <f>_xlfn.XLOOKUP(C285, FA!D:D, FA!E:E, "")</f>
        <v>FA:RELIABILITY</v>
      </c>
      <c r="N285" s="290" t="s">
        <v>2257</v>
      </c>
      <c r="O285" s="253" t="str" cm="1">
        <f t="array" ref="O285:AD285">_xlfn.LET(
  _xlpm.groups, _xlfn.TEXTSPLIT(J285,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5" s="253" t="str">
        <v>RISK28</v>
      </c>
      <c r="Q285" s="253" t="str">
        <v>AI service becomes unavailable, impacting users and operations</v>
      </c>
      <c r="R285"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5" s="253" t="str">
        <v>C57</v>
      </c>
      <c r="T285"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85"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85" s="253" t="str">
        <v>C58</v>
      </c>
      <c r="W285" s="253" t="str">
        <v>Sustainability Testing and Monitoring
To ensure AI systems remain stable, efficient, and sustainable over time—technically, financially, and environmentally—through intentional planning, monitoring, and resource management.</v>
      </c>
      <c r="X285"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Y285" s="253" t="str">
        <v>RISK41</v>
      </c>
      <c r="Z285" s="253" t="str">
        <v>Unsustainable AI Operations</v>
      </c>
      <c r="AA285" s="253" t="str">
        <v>AI systems are new and complex technologies that require proper scaling and support. Neglecting sustainability can lead to challenges in maintaining and updating these systems, causing inconsistent performance and increased operating costs and energy consumption.</v>
      </c>
      <c r="AB285" s="253" t="str">
        <v>C25</v>
      </c>
      <c r="AC285" s="253" t="str">
        <v>Risk Governance
To maintain a clear understanding of the residual risks that AI systems pose, allowing for informed decisions and ongoing improvement. A well-maintained AI risk register enables prioritization, accountability, and regulatory compliance.</v>
      </c>
      <c r="AD285"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286" spans="1:30" ht="25.5" customHeight="1">
      <c r="A286" s="289" t="s">
        <v>2258</v>
      </c>
      <c r="B286" s="290" t="s">
        <v>524</v>
      </c>
      <c r="C286" s="288" t="s">
        <v>1427</v>
      </c>
      <c r="D286" s="290" t="s">
        <v>2259</v>
      </c>
      <c r="E286" s="290" t="s">
        <v>1007</v>
      </c>
      <c r="F286" s="288" t="s">
        <v>259</v>
      </c>
      <c r="G286" s="288" t="s">
        <v>178</v>
      </c>
      <c r="H286" s="290" t="s">
        <v>2244</v>
      </c>
      <c r="I286" s="290" t="s">
        <v>2260</v>
      </c>
      <c r="J286" s="290" t="str" cm="1">
        <f t="array" ref="J286">_xlfn.TEXTJOIN(" | ",,
  IF(I286="",
     _xlfn.TEXTSPLIT(H286,";"),
     _xlfn.TEXTSPLIT(H286,";") &amp; ":" &amp; _xlfn.TEXTSPLIT(I286,";")
  )
)</f>
        <v>RISK28:C38,C35 | RISK41:C58</v>
      </c>
      <c r="K286" s="290" t="s">
        <v>522</v>
      </c>
      <c r="L286" s="253" t="b" cm="1">
        <f t="array" ref="L286">_xlfn.LET(
  _xlpm.hay, TRIM(Triggers!$N$1:$BF$1),
  _xlpm.keysRaw, IFERROR(TRIM(_xlfn.TEXTSPLIT(B286,",")),""),
  _xlpm.tagsRaw, IFERROR(TRIM(_xlfn.TEXTSPLIT(F286,",")),""),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6" s="266" t="str">
        <f>_xlfn.XLOOKUP(C286, FA!D:D, FA!E:E, "")</f>
        <v>FA:EXPLANABILITY</v>
      </c>
      <c r="N286" s="290" t="s">
        <v>2261</v>
      </c>
      <c r="O286" s="253" t="str" cm="1">
        <f t="array" ref="O286:AD286">_xlfn.LET(
  _xlpm.groups, _xlfn.TEXTSPLIT(J286,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6" s="253" t="str">
        <v>RISK28</v>
      </c>
      <c r="Q286" s="253" t="str">
        <v>AI service becomes unavailable, impacting users and operations</v>
      </c>
      <c r="R286"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6" s="253" t="str">
        <v>C38</v>
      </c>
      <c r="T286" s="253" t="str">
        <v xml:space="preserve">Continuous Incident Response
To ensure that any issues or incidents with live AI models are detected and addressed immediately. This minimizes risk, reduces user impact, and supports system stability and trust.
</v>
      </c>
      <c r="U286" s="253" t="str">
        <v xml:space="preserve">Set up automated alerts for errors, anomalies, or incidents. 
. Establish clear, rapid response and escalation procedures.  
. Review all incidents and update processes based on lessons learned.
</v>
      </c>
      <c r="V286" s="253" t="str">
        <v>C35</v>
      </c>
      <c r="W286"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X286"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Y286" s="253" t="str">
        <v>RISK41</v>
      </c>
      <c r="Z286" s="253" t="str">
        <v>Unsustainable AI Operations</v>
      </c>
      <c r="AA286" s="253" t="str">
        <v>AI systems are new and complex technologies that require proper scaling and support. Neglecting sustainability can lead to challenges in maintaining and updating these systems, causing inconsistent performance and increased operating costs and energy consumption.</v>
      </c>
      <c r="AB286" s="253" t="str">
        <v>C58</v>
      </c>
      <c r="AC286" s="253" t="str">
        <v>Sustainability Testing and Monitoring
To ensure AI systems remain stable, efficient, and sustainable over time—technically, financially, and environmentally—through intentional planning, monitoring, and resource management.</v>
      </c>
      <c r="AD286"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287" spans="1:30" ht="25.5" customHeight="1">
      <c r="A287" s="289" t="s">
        <v>2262</v>
      </c>
      <c r="B287" s="290" t="s">
        <v>524</v>
      </c>
      <c r="C287" s="288" t="s">
        <v>1674</v>
      </c>
      <c r="D287" s="290" t="s">
        <v>2263</v>
      </c>
      <c r="E287" s="290" t="s">
        <v>1007</v>
      </c>
      <c r="F287" s="288" t="s">
        <v>259</v>
      </c>
      <c r="G287" s="288" t="s">
        <v>1524</v>
      </c>
      <c r="H287" s="290" t="s">
        <v>2264</v>
      </c>
      <c r="I287" s="290" t="s">
        <v>2265</v>
      </c>
      <c r="J287" s="290" t="str" cm="1">
        <f t="array" ref="J287">_xlfn.TEXTJOIN(" | ",,
  IF(I287="",
     _xlfn.TEXTSPLIT(H287,";"),
     _xlfn.TEXTSPLIT(H287,";") &amp; ":" &amp; _xlfn.TEXTSPLIT(I287,";")
  )
)</f>
        <v>RISK64:C43,C29,C36</v>
      </c>
      <c r="K287" s="290" t="s">
        <v>522</v>
      </c>
      <c r="L287" s="253" t="b" cm="1">
        <f t="array" ref="L287">_xlfn.LET(
  _xlpm.hay, TRIM(Triggers!$N$1:$BF$1),
  _xlpm.keysRaw, IFERROR(TRIM(_xlfn.TEXTSPLIT(B287,",")),""),
  _xlpm.tagsRaw, IFERROR(TRIM(_xlfn.TEXTSPLIT(F287,",")),""),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7" s="266" t="str">
        <f>_xlfn.XLOOKUP(C287, FA!D:D, FA!E:E, "")</f>
        <v>FA:RELIABILITY</v>
      </c>
      <c r="N287" s="290" t="s">
        <v>2266</v>
      </c>
      <c r="O287" s="253" t="str" cm="1">
        <f t="array" ref="O287:AA287">_xlfn.LET(
  _xlpm.groups, _xlfn.TEXTSPLIT(J287,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7" s="253" t="str">
        <v>RISK64</v>
      </c>
      <c r="Q287" s="253" t="str">
        <v>Compound harm due to unresolved issues across multiple layers</v>
      </c>
      <c r="R287" s="253"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S287" s="253" t="str">
        <v>C43</v>
      </c>
      <c r="T287" s="253" t="str">
        <v xml:space="preserve">Monitoring Dashboards
To provide real-time visibility into model risks, performance, and operational status. Dashboards help teams quickly detect issues, respond to incidents, and support decision-making and ongoing improvements.
</v>
      </c>
      <c r="U287" s="253" t="str">
        <v xml:space="preserve">Develop and maintain live dashboards tracking key risk and performance metrics.
. Integrate with data pipelines and monitoring tools for up-to-date information.. Set alerts for abnormal trends or thresholds. 
. Regularly review and update dashboard content.
</v>
      </c>
      <c r="V287" s="253" t="str">
        <v>C29</v>
      </c>
      <c r="W28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87" s="253" t="str">
        <v>Track AI agent activity and system changes with detailed records of system events, user actions, and configuration or model changes. Setting Concrete Metrics.</v>
      </c>
      <c r="Y287" s="253" t="str">
        <v>C36</v>
      </c>
      <c r="Z287"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A287"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288" spans="1:30" ht="25.5" customHeight="1">
      <c r="A288" s="289" t="s">
        <v>2267</v>
      </c>
      <c r="B288" s="290" t="s">
        <v>528</v>
      </c>
      <c r="C288" s="288" t="s">
        <v>1275</v>
      </c>
      <c r="D288" s="290" t="s">
        <v>2268</v>
      </c>
      <c r="E288" s="290" t="s">
        <v>1362</v>
      </c>
      <c r="F288" s="288" t="s">
        <v>1363</v>
      </c>
      <c r="G288" s="288" t="s">
        <v>1021</v>
      </c>
      <c r="H288" s="290" t="s">
        <v>2049</v>
      </c>
      <c r="I288" s="290" t="s">
        <v>2269</v>
      </c>
      <c r="J288" s="290" t="str" cm="1">
        <f t="array" ref="J288">_xlfn.TEXTJOIN(" | ",,
  IF(I288="",
     _xlfn.TEXTSPLIT(H288,";"),
     _xlfn.TEXTSPLIT(H288,";") &amp; ":" &amp; _xlfn.TEXTSPLIT(I288,";")
  )
)</f>
        <v>RISK50:C45,C46,C57</v>
      </c>
      <c r="K288" s="290" t="s">
        <v>526</v>
      </c>
      <c r="L288" s="253" t="b" cm="1">
        <f t="array" ref="L288">_xlfn.LET(
  _xlpm.hay, TRIM(Triggers!$N$1:$BF$1),
  _xlpm.keysRaw, IFERROR(TRIM(_xlfn.TEXTSPLIT(B288,",")),""),
  _xlpm.tagsRaw, IFERROR(TRIM(_xlfn.TEXTSPLIT(F288,",")),""),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8" s="266" t="str">
        <f>_xlfn.XLOOKUP(C288, FA!D:D, FA!E:E, "")</f>
        <v>FA:SAFETY</v>
      </c>
      <c r="N288" s="290" t="s">
        <v>2270</v>
      </c>
      <c r="O288" s="253" t="str" cm="1">
        <f t="array" ref="O288:AA288">_xlfn.LET(
  _xlpm.groups, _xlfn.TEXTSPLIT(J288,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8" s="253" t="str">
        <v>RISK50</v>
      </c>
      <c r="Q288" s="253" t="str">
        <v>Unintended or harmful actions by autonomous agents</v>
      </c>
      <c r="R288" s="253" t="str">
        <v>Autonomous AI agents may independently execute actions that are unsafe, erroneous, or outside their intended purpose, potentially causing harm or disruption.</v>
      </c>
      <c r="S288" s="253" t="str">
        <v>C45</v>
      </c>
      <c r="T288" s="253" t="str">
        <v xml:space="preserve">Set boundaries for automation
To prevent unintended harm or errors by ensuring that high-risk actions (such as launching production code) require human review and approval. This reduces operational risks and builds accountability.
</v>
      </c>
      <c r="U28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88" s="253" t="str">
        <v>C46</v>
      </c>
      <c r="W288" s="253" t="str">
        <v xml:space="preserve">Pre-deployment Responsible AI Reviews 
To identify and address risks, vulnerabilities, and potential misuse before AI systems are launched, improving safety, reliability, and public trust.
</v>
      </c>
      <c r="X28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288" s="253" t="str">
        <v>C57</v>
      </c>
      <c r="Z288"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88"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89" spans="1:27" ht="25.5" customHeight="1">
      <c r="A289" s="289" t="s">
        <v>2271</v>
      </c>
      <c r="B289" s="290" t="s">
        <v>528</v>
      </c>
      <c r="C289" s="288" t="s">
        <v>1068</v>
      </c>
      <c r="D289" s="290" t="s">
        <v>2272</v>
      </c>
      <c r="E289" s="290" t="s">
        <v>1362</v>
      </c>
      <c r="F289" s="288" t="s">
        <v>1283</v>
      </c>
      <c r="G289" s="288" t="s">
        <v>2273</v>
      </c>
      <c r="H289" s="290" t="s">
        <v>1015</v>
      </c>
      <c r="I289" s="290" t="s">
        <v>2274</v>
      </c>
      <c r="J289" s="290" t="str" cm="1">
        <f t="array" ref="J289">_xlfn.TEXTJOIN(" | ",,
  IF(I289="",
     _xlfn.TEXTSPLIT(H289,";"),
     _xlfn.TEXTSPLIT(H289,";") &amp; ":" &amp; _xlfn.TEXTSPLIT(I289,";")
  )
)</f>
        <v>RISK43:C57,C41,C15</v>
      </c>
      <c r="K289" s="290" t="s">
        <v>526</v>
      </c>
      <c r="L289" s="253" t="b" cm="1">
        <f t="array" ref="L289">_xlfn.LET(
  _xlpm.hay, TRIM(Triggers!$N$1:$BF$1),
  _xlpm.keysRaw, IFERROR(TRIM(_xlfn.TEXTSPLIT(B289,",")),""),
  _xlpm.tagsRaw, IFERROR(TRIM(_xlfn.TEXTSPLIT(F289,",")),""),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9" s="266" t="str">
        <f>_xlfn.XLOOKUP(C289, FA!D:D, FA!E:E, "")</f>
        <v>FA:DATA;FA:PRIVACY</v>
      </c>
      <c r="N289" s="290" t="s">
        <v>2275</v>
      </c>
      <c r="O289" s="253" t="str" cm="1">
        <f t="array" ref="O289:AA289">_xlfn.LET(
  _xlpm.groups, _xlfn.TEXTSPLIT(J289,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9" s="253" t="str">
        <v>RISK43</v>
      </c>
      <c r="Q289" s="253" t="str">
        <v>Regulatory Non-Compliance Due to Inadequate Fairness, Privacy, and Security Controls</v>
      </c>
      <c r="R289"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89" s="253" t="str">
        <v>C57</v>
      </c>
      <c r="T28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8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89" s="253" t="str">
        <v>C41</v>
      </c>
      <c r="W289" s="253" t="str">
        <v xml:space="preserve">Model Inventory &amp; Audit Logs
To ensure accountability, traceability, and regulatory compliance by keeping detailed records of all AI models, their purposes, usage, and change history. This supports audits, risk reviews, and responsible management.
</v>
      </c>
      <c r="X289" s="253" t="str">
        <v xml:space="preserve">Maintain an up-to-date inventory of all AI models, including descriptions, owners, use cases, and deployment details.
. Implement comprehensive audit logs for access, changes, and usage. 
. Regularly review logs for compliance and risk.
</v>
      </c>
      <c r="Y289" s="253" t="str">
        <v>C15</v>
      </c>
      <c r="Z289"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289"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90" spans="1:27" ht="25.5" customHeight="1">
      <c r="A290" s="289" t="s">
        <v>2276</v>
      </c>
      <c r="B290" s="290" t="s">
        <v>528</v>
      </c>
      <c r="C290" s="288" t="s">
        <v>1275</v>
      </c>
      <c r="D290" s="290" t="s">
        <v>2277</v>
      </c>
      <c r="E290" s="290" t="s">
        <v>1007</v>
      </c>
      <c r="F290" s="288" t="s">
        <v>1146</v>
      </c>
      <c r="G290" s="288" t="s">
        <v>1021</v>
      </c>
      <c r="H290" s="290" t="s">
        <v>2049</v>
      </c>
      <c r="I290" s="290" t="s">
        <v>2050</v>
      </c>
      <c r="J290" s="290" t="str" cm="1">
        <f t="array" ref="J290">_xlfn.TEXTJOIN(" | ",,
  IF(I290="",
     _xlfn.TEXTSPLIT(H290,";"),
     _xlfn.TEXTSPLIT(H290,";") &amp; ":" &amp; _xlfn.TEXTSPLIT(I290,";")
  )
)</f>
        <v>RISK50:C46,C45,C57</v>
      </c>
      <c r="K290" s="290" t="s">
        <v>526</v>
      </c>
      <c r="L290" s="253" t="b" cm="1">
        <f t="array" ref="L290">_xlfn.LET(
  _xlpm.hay, TRIM(Triggers!$N$1:$BF$1),
  _xlpm.keysRaw, IFERROR(TRIM(_xlfn.TEXTSPLIT(B290,",")),""),
  _xlpm.tagsRaw, IFERROR(TRIM(_xlfn.TEXTSPLIT(F290,",")),""),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0" s="266" t="str">
        <f>_xlfn.XLOOKUP(C290, FA!D:D, FA!E:E, "")</f>
        <v>FA:SAFETY</v>
      </c>
      <c r="N290" s="290" t="s">
        <v>2278</v>
      </c>
      <c r="O290" s="253" t="str" cm="1">
        <f t="array" ref="O290:AA290">_xlfn.LET(
  _xlpm.groups, _xlfn.TEXTSPLIT(J290,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0" s="253" t="str">
        <v>RISK50</v>
      </c>
      <c r="Q290" s="253" t="str">
        <v>Unintended or harmful actions by autonomous agents</v>
      </c>
      <c r="R290" s="253" t="str">
        <v>Autonomous AI agents may independently execute actions that are unsafe, erroneous, or outside their intended purpose, potentially causing harm or disruption.</v>
      </c>
      <c r="S290" s="253" t="str">
        <v>C46</v>
      </c>
      <c r="T290" s="253" t="str">
        <v xml:space="preserve">Pre-deployment Responsible AI Reviews 
To identify and address risks, vulnerabilities, and potential misuse before AI systems are launched, improving safety, reliability, and public trust.
</v>
      </c>
      <c r="U290"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90" s="253" t="str">
        <v>C45</v>
      </c>
      <c r="W290" s="253" t="str">
        <v xml:space="preserve">Set boundaries for automation
To prevent unintended harm or errors by ensuring that high-risk actions (such as launching production code) require human review and approval. This reduces operational risks and builds accountability.
</v>
      </c>
      <c r="X290"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90" s="253" t="str">
        <v>C57</v>
      </c>
      <c r="Z290"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90"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91" spans="1:27" ht="25.5" customHeight="1">
      <c r="A291" s="289" t="s">
        <v>2279</v>
      </c>
      <c r="B291" s="290" t="s">
        <v>528</v>
      </c>
      <c r="C291" s="288" t="s">
        <v>1012</v>
      </c>
      <c r="D291" s="290" t="s">
        <v>2280</v>
      </c>
      <c r="E291" s="290" t="s">
        <v>1007</v>
      </c>
      <c r="F291" s="288" t="s">
        <v>1140</v>
      </c>
      <c r="G291" s="288" t="s">
        <v>1021</v>
      </c>
      <c r="H291" s="290" t="s">
        <v>2049</v>
      </c>
      <c r="I291" s="290" t="s">
        <v>2281</v>
      </c>
      <c r="J291" s="290" t="str" cm="1">
        <f t="array" ref="J291">_xlfn.TEXTJOIN(" | ",,
  IF(I291="",
     _xlfn.TEXTSPLIT(H291,";"),
     _xlfn.TEXTSPLIT(H291,";") &amp; ":" &amp; _xlfn.TEXTSPLIT(I291,";")
  )
)</f>
        <v>RISK50:C21,C57,C45</v>
      </c>
      <c r="K291" s="290" t="s">
        <v>526</v>
      </c>
      <c r="L291" s="253" t="b" cm="1">
        <f t="array" ref="L291">_xlfn.LET(
  _xlpm.hay, TRIM(Triggers!$N$1:$BF$1),
  _xlpm.keysRaw, IFERROR(TRIM(_xlfn.TEXTSPLIT(B291,",")),""),
  _xlpm.tagsRaw, IFERROR(TRIM(_xlfn.TEXTSPLIT(F291,",")),""),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1" s="266" t="str">
        <f>_xlfn.XLOOKUP(C291, FA!D:D, FA!E:E, "")</f>
        <v>FA:HOVERSIGHT</v>
      </c>
      <c r="N291" s="290" t="s">
        <v>2282</v>
      </c>
      <c r="O291" s="253" t="str" cm="1">
        <f t="array" ref="O291:AA291">_xlfn.LET(
  _xlpm.groups, _xlfn.TEXTSPLIT(J291,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1" s="253" t="str">
        <v>RISK50</v>
      </c>
      <c r="Q291" s="253" t="str">
        <v>Unintended or harmful actions by autonomous agents</v>
      </c>
      <c r="R291" s="253" t="str">
        <v>Autonomous AI agents may independently execute actions that are unsafe, erroneous, or outside their intended purpose, potentially causing harm or disruption.</v>
      </c>
      <c r="S291" s="253" t="str">
        <v>C21</v>
      </c>
      <c r="T291" s="253" t="str">
        <v xml:space="preserve">Incident Response Management
To coordinate effective, timely action when AI systems experience security or privacy breaches.
A structured response limits harm, maintains trust, and ensures regulatory compliance.
</v>
      </c>
      <c r="U291"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91" s="253" t="str">
        <v>C57</v>
      </c>
      <c r="W291"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X291"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Y291" s="253" t="str">
        <v>C45</v>
      </c>
      <c r="Z291" s="253" t="str">
        <v xml:space="preserve">Set boundaries for automation
To prevent unintended harm or errors by ensuring that high-risk actions (such as launching production code) require human review and approval. This reduces operational risks and builds accountability.
</v>
      </c>
      <c r="AA291"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92" spans="1:27" ht="25.5" customHeight="1">
      <c r="A292" s="289" t="s">
        <v>2283</v>
      </c>
      <c r="B292" s="290" t="s">
        <v>528</v>
      </c>
      <c r="C292" s="288" t="s">
        <v>1049</v>
      </c>
      <c r="D292" s="290" t="s">
        <v>2284</v>
      </c>
      <c r="E292" s="290" t="s">
        <v>1007</v>
      </c>
      <c r="F292" s="288" t="s">
        <v>1227</v>
      </c>
      <c r="G292" s="288" t="s">
        <v>1051</v>
      </c>
      <c r="H292" s="290" t="s">
        <v>2049</v>
      </c>
      <c r="I292" s="290" t="s">
        <v>2285</v>
      </c>
      <c r="J292" s="290" t="str" cm="1">
        <f t="array" ref="J292">_xlfn.TEXTJOIN(" | ",,
  IF(I292="",
     _xlfn.TEXTSPLIT(H292,";"),
     _xlfn.TEXTSPLIT(H292,";") &amp; ":" &amp; _xlfn.TEXTSPLIT(I292,";")
  )
)</f>
        <v>RISK50:C57,C12,C21</v>
      </c>
      <c r="K292" s="290" t="s">
        <v>526</v>
      </c>
      <c r="L292" s="253" t="b" cm="1">
        <f t="array" ref="L292">_xlfn.LET(
  _xlpm.hay, TRIM(Triggers!$N$1:$BF$1),
  _xlpm.keysRaw, IFERROR(TRIM(_xlfn.TEXTSPLIT(B292,",")),""),
  _xlpm.tagsRaw, IFERROR(TRIM(_xlfn.TEXTSPLIT(F292,",")),""),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2" s="266" t="str">
        <f>_xlfn.XLOOKUP(C292, FA!D:D, FA!E:E, "")</f>
        <v>FA:SECURITY</v>
      </c>
      <c r="N292" s="290" t="s">
        <v>2286</v>
      </c>
      <c r="O292" s="253" t="str" cm="1">
        <f t="array" ref="O292:AA292">_xlfn.LET(
  _xlpm.groups, _xlfn.TEXTSPLIT(J292,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2" s="253" t="str">
        <v>RISK50</v>
      </c>
      <c r="Q292" s="253" t="str">
        <v>Unintended or harmful actions by autonomous agents</v>
      </c>
      <c r="R292" s="253" t="str">
        <v>Autonomous AI agents may independently execute actions that are unsafe, erroneous, or outside their intended purpose, potentially causing harm or disruption.</v>
      </c>
      <c r="S292" s="253" t="str">
        <v>C57</v>
      </c>
      <c r="T292"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92"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92" s="253" t="str">
        <v>C12</v>
      </c>
      <c r="W292"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X292"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Y292" s="253" t="str">
        <v>C21</v>
      </c>
      <c r="Z292" s="253" t="str">
        <v xml:space="preserve">Incident Response Management
To coordinate effective, timely action when AI systems experience security or privacy breaches.
A structured response limits harm, maintains trust, and ensures regulatory compliance.
</v>
      </c>
      <c r="AA292"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93" spans="1:27" ht="25.5" customHeight="1">
      <c r="A293" s="289" t="s">
        <v>2287</v>
      </c>
      <c r="B293" s="290" t="s">
        <v>528</v>
      </c>
      <c r="C293" s="288" t="s">
        <v>1674</v>
      </c>
      <c r="D293" s="290" t="s">
        <v>2288</v>
      </c>
      <c r="E293" s="290" t="s">
        <v>1007</v>
      </c>
      <c r="F293" s="288" t="s">
        <v>1140</v>
      </c>
      <c r="G293" s="288" t="s">
        <v>178</v>
      </c>
      <c r="H293" s="290" t="s">
        <v>2049</v>
      </c>
      <c r="I293" s="290" t="s">
        <v>2289</v>
      </c>
      <c r="J293" s="290" t="str" cm="1">
        <f t="array" ref="J293">_xlfn.TEXTJOIN(" | ",,
  IF(I293="",
     _xlfn.TEXTSPLIT(H293,";"),
     _xlfn.TEXTSPLIT(H293,";") &amp; ":" &amp; _xlfn.TEXTSPLIT(I293,";")
  )
)</f>
        <v>RISK50:C58,C31,C21</v>
      </c>
      <c r="K293" s="290" t="s">
        <v>526</v>
      </c>
      <c r="L293" s="253" t="b" cm="1">
        <f t="array" ref="L293">_xlfn.LET(
  _xlpm.hay, TRIM(Triggers!$N$1:$BF$1),
  _xlpm.keysRaw, IFERROR(TRIM(_xlfn.TEXTSPLIT(B293,",")),""),
  _xlpm.tagsRaw, IFERROR(TRIM(_xlfn.TEXTSPLIT(F293,",")),""),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3" s="266" t="str">
        <f>_xlfn.XLOOKUP(C293, FA!D:D, FA!E:E, "")</f>
        <v>FA:RELIABILITY</v>
      </c>
      <c r="N293" s="290" t="s">
        <v>2290</v>
      </c>
      <c r="O293" s="253" t="str" cm="1">
        <f t="array" ref="O293:AA293">_xlfn.LET(
  _xlpm.groups, _xlfn.TEXTSPLIT(J293,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3" s="253" t="str">
        <v>RISK50</v>
      </c>
      <c r="Q293" s="253" t="str">
        <v>Unintended or harmful actions by autonomous agents</v>
      </c>
      <c r="R293" s="253" t="str">
        <v>Autonomous AI agents may independently execute actions that are unsafe, erroneous, or outside their intended purpose, potentially causing harm or disruption.</v>
      </c>
      <c r="S293" s="253" t="str">
        <v>C58</v>
      </c>
      <c r="T293" s="253" t="str">
        <v>Sustainability Testing and Monitoring
To ensure AI systems remain stable, efficient, and sustainable over time—technically, financially, and environmentally—through intentional planning, monitoring, and resource management.</v>
      </c>
      <c r="U293"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V293" s="253" t="str">
        <v>C31</v>
      </c>
      <c r="W293"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293"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293" s="253" t="str">
        <v>C21</v>
      </c>
      <c r="Z293" s="253" t="str">
        <v xml:space="preserve">Incident Response Management
To coordinate effective, timely action when AI systems experience security or privacy breaches.
A structured response limits harm, maintains trust, and ensures regulatory compliance.
</v>
      </c>
      <c r="AA293"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94" spans="1:27" ht="25.5" customHeight="1">
      <c r="A294" s="289" t="s">
        <v>2291</v>
      </c>
      <c r="B294" s="290" t="s">
        <v>528</v>
      </c>
      <c r="C294" s="288" t="s">
        <v>1049</v>
      </c>
      <c r="D294" s="290" t="s">
        <v>2292</v>
      </c>
      <c r="E294" s="290" t="s">
        <v>1007</v>
      </c>
      <c r="F294" s="288" t="s">
        <v>1671</v>
      </c>
      <c r="G294" s="288" t="s">
        <v>178</v>
      </c>
      <c r="H294" s="290" t="s">
        <v>1263</v>
      </c>
      <c r="I294" s="290" t="s">
        <v>2293</v>
      </c>
      <c r="J294" s="290" t="str" cm="1">
        <f t="array" ref="J294">_xlfn.TEXTJOIN(" | ",,
  IF(I294="",
     _xlfn.TEXTSPLIT(H294,";"),
     _xlfn.TEXTSPLIT(H294,";") &amp; ":" &amp; _xlfn.TEXTSPLIT(I294,";")
  )
)</f>
        <v>RISK52:C31,C58,C18</v>
      </c>
      <c r="K294" s="290" t="s">
        <v>526</v>
      </c>
      <c r="L294" s="253" t="b" cm="1">
        <f t="array" ref="L294">_xlfn.LET(
  _xlpm.hay, TRIM(Triggers!$N$1:$BF$1),
  _xlpm.keysRaw, IFERROR(TRIM(_xlfn.TEXTSPLIT(B294,",")),""),
  _xlpm.tagsRaw, IFERROR(TRIM(_xlfn.TEXTSPLIT(F294,",")),""),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4" s="266" t="str">
        <f>_xlfn.XLOOKUP(C294, FA!D:D, FA!E:E, "")</f>
        <v>FA:SECURITY</v>
      </c>
      <c r="N294" s="290" t="s">
        <v>2294</v>
      </c>
      <c r="O294" s="253" t="str" cm="1">
        <f t="array" ref="O294:AA294">_xlfn.LET(
  _xlpm.groups, _xlfn.TEXTSPLIT(J294,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4" s="253" t="str">
        <v>RISK52</v>
      </c>
      <c r="Q294" s="253" t="str">
        <v>Cascading errors between agents leading to systemic failure</v>
      </c>
      <c r="R294" s="253" t="str">
        <v>Mistakes or false information generated by one agent can propagate through interconnected agents, causing widespread malfunction or systemic errors.</v>
      </c>
      <c r="S294" s="253" t="str">
        <v>C31</v>
      </c>
      <c r="T294"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U294"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V294" s="253" t="str">
        <v>C58</v>
      </c>
      <c r="W294" s="253" t="str">
        <v>Sustainability Testing and Monitoring
To ensure AI systems remain stable, efficient, and sustainable over time—technically, financially, and environmentally—through intentional planning, monitoring, and resource management.</v>
      </c>
      <c r="X294"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Y294" s="253" t="str">
        <v>C18</v>
      </c>
      <c r="Z294"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AA294"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row>
    <row r="295" spans="1:27" ht="25.5" customHeight="1">
      <c r="A295" s="289" t="s">
        <v>2295</v>
      </c>
      <c r="B295" s="290" t="s">
        <v>528</v>
      </c>
      <c r="C295" s="288" t="s">
        <v>1674</v>
      </c>
      <c r="D295" s="290" t="s">
        <v>2296</v>
      </c>
      <c r="E295" s="290" t="s">
        <v>1007</v>
      </c>
      <c r="F295" s="288" t="s">
        <v>1146</v>
      </c>
      <c r="G295" s="288" t="s">
        <v>178</v>
      </c>
      <c r="H295" s="290" t="s">
        <v>1352</v>
      </c>
      <c r="I295" s="290" t="s">
        <v>2297</v>
      </c>
      <c r="J295" s="290" t="str" cm="1">
        <f t="array" ref="J295">_xlfn.TEXTJOIN(" | ",,
  IF(I295="",
     _xlfn.TEXTSPLIT(H295,";"),
     _xlfn.TEXTSPLIT(H295,";") &amp; ":" &amp; _xlfn.TEXTSPLIT(I295,";")
  )
)</f>
        <v>RISK57:C57,C21,C45</v>
      </c>
      <c r="K295" s="290" t="s">
        <v>526</v>
      </c>
      <c r="L295" s="253" t="b" cm="1">
        <f t="array" ref="L295">_xlfn.LET(
  _xlpm.hay, TRIM(Triggers!$N$1:$BF$1),
  _xlpm.keysRaw, IFERROR(TRIM(_xlfn.TEXTSPLIT(B295,",")),""),
  _xlpm.tagsRaw, IFERROR(TRIM(_xlfn.TEXTSPLIT(F295,",")),""),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5" s="266" t="str">
        <f>_xlfn.XLOOKUP(C295, FA!D:D, FA!E:E, "")</f>
        <v>FA:RELIABILITY</v>
      </c>
      <c r="N295" s="290" t="s">
        <v>2298</v>
      </c>
      <c r="O295" s="253" t="str" cm="1">
        <f t="array" ref="O295:AA295">_xlfn.LET(
  _xlpm.groups, _xlfn.TEXTSPLIT(J295,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5" s="253" t="str">
        <v>RISK57</v>
      </c>
      <c r="Q295" s="253" t="str">
        <v>Lack of emergency stop, failover, or kill-switch for agentic systems</v>
      </c>
      <c r="R295" s="253" t="str">
        <v>Agentic systems without robust interruption or rollback mechanisms may continue harmful behavior or fail to recover after errors.</v>
      </c>
      <c r="S295" s="253" t="str">
        <v>C57</v>
      </c>
      <c r="T295"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95"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95" s="253" t="str">
        <v>C21</v>
      </c>
      <c r="W295" s="253" t="str">
        <v xml:space="preserve">Incident Response Management
To coordinate effective, timely action when AI systems experience security or privacy breaches.
A structured response limits harm, maintains trust, and ensures regulatory compliance.
</v>
      </c>
      <c r="X295"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Y295" s="253" t="str">
        <v>C45</v>
      </c>
      <c r="Z295" s="253" t="str">
        <v xml:space="preserve">Set boundaries for automation
To prevent unintended harm or errors by ensuring that high-risk actions (such as launching production code) require human review and approval. This reduces operational risks and builds accountability.
</v>
      </c>
      <c r="AA295"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96" spans="1:27" ht="25.5" customHeight="1">
      <c r="A296" s="289" t="s">
        <v>2299</v>
      </c>
      <c r="B296" s="290" t="s">
        <v>532</v>
      </c>
      <c r="C296" s="288" t="s">
        <v>1038</v>
      </c>
      <c r="D296" s="290" t="s">
        <v>2300</v>
      </c>
      <c r="E296" s="290" t="s">
        <v>1007</v>
      </c>
      <c r="F296" s="288" t="s">
        <v>1283</v>
      </c>
      <c r="G296" s="288" t="s">
        <v>1101</v>
      </c>
      <c r="H296" s="290" t="s">
        <v>1064</v>
      </c>
      <c r="I296" s="290" t="s">
        <v>2301</v>
      </c>
      <c r="J296" s="290" t="str" cm="1">
        <f t="array" ref="J296">_xlfn.TEXTJOIN(" | ",,
  IF(I296="",
     _xlfn.TEXTSPLIT(H296,";"),
     _xlfn.TEXTSPLIT(H296,";") &amp; ":" &amp; _xlfn.TEXTSPLIT(I296,";")
  )
)</f>
        <v>RISK49:C41,C24,C57</v>
      </c>
      <c r="K296" s="290" t="s">
        <v>530</v>
      </c>
      <c r="L296" s="253" t="b" cm="1">
        <f t="array" ref="L296">_xlfn.LET(
  _xlpm.hay, TRIM(Triggers!$N$1:$BF$1),
  _xlpm.keysRaw, IFERROR(TRIM(_xlfn.TEXTSPLIT(B296,",")),""),
  _xlpm.tagsRaw, IFERROR(TRIM(_xlfn.TEXTSPLIT(F296,",")),""),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6" s="266" t="str">
        <f>_xlfn.XLOOKUP(C296, FA!D:D, FA!E:E, "")</f>
        <v>FA:ACCOUNTABITY;FA:TRANSPARENCY</v>
      </c>
      <c r="N296" s="290" t="s">
        <v>2302</v>
      </c>
      <c r="O296" s="253" t="str" cm="1">
        <f t="array" ref="O296:AA296">_xlfn.LET(
  _xlpm.groups, _xlfn.TEXTSPLIT(J296,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6" s="253" t="str">
        <v>RISK49</v>
      </c>
      <c r="Q296" s="253" t="str">
        <v>Auditing Challenges Due to Missing Decision Records and Documentation</v>
      </c>
      <c r="R296"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96" s="253" t="str">
        <v>C41</v>
      </c>
      <c r="T296" s="253" t="str">
        <v xml:space="preserve">Model Inventory &amp; Audit Logs
To ensure accountability, traceability, and regulatory compliance by keeping detailed records of all AI models, their purposes, usage, and change history. This supports audits, risk reviews, and responsible management.
</v>
      </c>
      <c r="U296" s="253" t="str">
        <v xml:space="preserve">Maintain an up-to-date inventory of all AI models, including descriptions, owners, use cases, and deployment details.
. Implement comprehensive audit logs for access, changes, and usage. 
. Regularly review logs for compliance and risk.
</v>
      </c>
      <c r="V296" s="253" t="str">
        <v>C24</v>
      </c>
      <c r="W296" s="253" t="str">
        <v>Product Governance
To ensure all AI models and products adhere to required privacy and security standards before deployment. Systematic governance reduces the risk of non-compliance, reputational harm, and security failures in production.</v>
      </c>
      <c r="X296"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96" s="253" t="str">
        <v>C57</v>
      </c>
      <c r="Z296"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96"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97" spans="1:27" ht="25.5" customHeight="1">
      <c r="A297" s="289" t="s">
        <v>2303</v>
      </c>
      <c r="B297" s="290" t="s">
        <v>532</v>
      </c>
      <c r="C297" s="288" t="s">
        <v>1012</v>
      </c>
      <c r="D297" s="290" t="s">
        <v>2304</v>
      </c>
      <c r="E297" s="290" t="s">
        <v>1007</v>
      </c>
      <c r="F297" s="288" t="s">
        <v>259</v>
      </c>
      <c r="G297" s="288" t="s">
        <v>1101</v>
      </c>
      <c r="H297" s="290" t="s">
        <v>1034</v>
      </c>
      <c r="I297" s="290" t="s">
        <v>2305</v>
      </c>
      <c r="J297" s="290" t="str" cm="1">
        <f t="array" ref="J297">_xlfn.TEXTJOIN(" | ",,
  IF(I297="",
     _xlfn.TEXTSPLIT(H297,";"),
     _xlfn.TEXTSPLIT(H297,";") &amp; ":" &amp; _xlfn.TEXTSPLIT(I297,";")
  )
)</f>
        <v>RISK34:C41,C24,C15</v>
      </c>
      <c r="K297" s="290" t="s">
        <v>530</v>
      </c>
      <c r="L297" s="253" t="b" cm="1">
        <f t="array" ref="L297">_xlfn.LET(
  _xlpm.hay, TRIM(Triggers!$N$1:$BF$1),
  _xlpm.keysRaw, IFERROR(TRIM(_xlfn.TEXTSPLIT(B297,",")),""),
  _xlpm.tagsRaw, IFERROR(TRIM(_xlfn.TEXTSPLIT(F297,",")),""),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7" s="266" t="str">
        <f>_xlfn.XLOOKUP(C297, FA!D:D, FA!E:E, "")</f>
        <v>FA:HOVERSIGHT</v>
      </c>
      <c r="N297" s="290" t="s">
        <v>2306</v>
      </c>
      <c r="O297" s="253" t="str" cm="1">
        <f t="array" ref="O297:AA297">_xlfn.LET(
  _xlpm.groups, _xlfn.TEXTSPLIT(J297,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7" s="253" t="str">
        <v>RISK34</v>
      </c>
      <c r="Q297" s="253" t="str">
        <v>No clear responsibility for AI outcomes and failures</v>
      </c>
      <c r="R297"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97" s="253" t="str">
        <v>C41</v>
      </c>
      <c r="T297" s="253" t="str">
        <v xml:space="preserve">Model Inventory &amp; Audit Logs
To ensure accountability, traceability, and regulatory compliance by keeping detailed records of all AI models, their purposes, usage, and change history. This supports audits, risk reviews, and responsible management.
</v>
      </c>
      <c r="U297" s="253" t="str">
        <v xml:space="preserve">Maintain an up-to-date inventory of all AI models, including descriptions, owners, use cases, and deployment details.
. Implement comprehensive audit logs for access, changes, and usage. 
. Regularly review logs for compliance and risk.
</v>
      </c>
      <c r="V297" s="253" t="str">
        <v>C24</v>
      </c>
      <c r="W297" s="253" t="str">
        <v>Product Governance
To ensure all AI models and products adhere to required privacy and security standards before deployment. Systematic governance reduces the risk of non-compliance, reputational harm, and security failures in production.</v>
      </c>
      <c r="X297"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97" s="253" t="str">
        <v>C15</v>
      </c>
      <c r="Z297"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297"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98" spans="1:27" ht="25.5" customHeight="1">
      <c r="A298" s="289" t="s">
        <v>2307</v>
      </c>
      <c r="B298" s="290" t="s">
        <v>532</v>
      </c>
      <c r="C298" s="288" t="s">
        <v>1275</v>
      </c>
      <c r="D298" s="290" t="s">
        <v>2308</v>
      </c>
      <c r="E298" s="290" t="s">
        <v>1007</v>
      </c>
      <c r="F298" s="288" t="s">
        <v>1146</v>
      </c>
      <c r="G298" s="288" t="s">
        <v>178</v>
      </c>
      <c r="H298" s="290" t="s">
        <v>2087</v>
      </c>
      <c r="I298" s="290" t="s">
        <v>2309</v>
      </c>
      <c r="J298" s="290" t="str" cm="1">
        <f t="array" ref="J298">_xlfn.TEXTJOIN(" | ",,
  IF(I298="",
     _xlfn.TEXTSPLIT(H298,";"),
     _xlfn.TEXTSPLIT(H298,";") &amp; ":" &amp; _xlfn.TEXTSPLIT(I298,";")
  )
)</f>
        <v>RISK30:C57,C45,C41</v>
      </c>
      <c r="K298" s="290" t="s">
        <v>530</v>
      </c>
      <c r="L298" s="253" t="b" cm="1">
        <f t="array" ref="L298">_xlfn.LET(
  _xlpm.hay, TRIM(Triggers!$N$1:$BF$1),
  _xlpm.keysRaw, IFERROR(TRIM(_xlfn.TEXTSPLIT(B298,",")),""),
  _xlpm.tagsRaw, IFERROR(TRIM(_xlfn.TEXTSPLIT(F298,",")),""),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8" s="266" t="str">
        <f>_xlfn.XLOOKUP(C298, FA!D:D, FA!E:E, "")</f>
        <v>FA:SAFETY</v>
      </c>
      <c r="N298" s="290" t="s">
        <v>2310</v>
      </c>
      <c r="O298" s="253" t="str" cm="1">
        <f t="array" ref="O298:AA298">_xlfn.LET(
  _xlpm.groups, _xlfn.TEXTSPLIT(J298,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8" s="253" t="str">
        <v>RISK30</v>
      </c>
      <c r="Q298" s="253" t="str">
        <v>No ability to pause or reverse harmful AI behavior</v>
      </c>
      <c r="R298"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S298" s="253" t="str">
        <v>C57</v>
      </c>
      <c r="T298"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98"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98" s="253" t="str">
        <v>C45</v>
      </c>
      <c r="W298" s="253" t="str">
        <v xml:space="preserve">Set boundaries for automation
To prevent unintended harm or errors by ensuring that high-risk actions (such as launching production code) require human review and approval. This reduces operational risks and builds accountability.
</v>
      </c>
      <c r="X29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98" s="253" t="str">
        <v>C41</v>
      </c>
      <c r="Z298" s="253" t="str">
        <v xml:space="preserve">Model Inventory &amp; Audit Logs
To ensure accountability, traceability, and regulatory compliance by keeping detailed records of all AI models, their purposes, usage, and change history. This supports audits, risk reviews, and responsible management.
</v>
      </c>
      <c r="AA298" s="253" t="str">
        <v xml:space="preserve">Maintain an up-to-date inventory of all AI models, including descriptions, owners, use cases, and deployment details.
. Implement comprehensive audit logs for access, changes, and usage. 
. Regularly review logs for compliance and risk.
</v>
      </c>
    </row>
    <row r="299" spans="1:27" ht="25.5" customHeight="1">
      <c r="A299" s="289" t="s">
        <v>2311</v>
      </c>
      <c r="B299" s="290" t="s">
        <v>532</v>
      </c>
      <c r="C299" s="288" t="s">
        <v>1012</v>
      </c>
      <c r="D299" s="290" t="s">
        <v>2312</v>
      </c>
      <c r="E299" s="290" t="s">
        <v>1007</v>
      </c>
      <c r="F299" s="288" t="s">
        <v>1140</v>
      </c>
      <c r="G299" s="288" t="s">
        <v>1021</v>
      </c>
      <c r="H299" s="290" t="s">
        <v>1034</v>
      </c>
      <c r="I299" s="290" t="s">
        <v>2313</v>
      </c>
      <c r="J299" s="290" t="str" cm="1">
        <f t="array" ref="J299">_xlfn.TEXTJOIN(" | ",,
  IF(I299="",
     _xlfn.TEXTSPLIT(H299,";"),
     _xlfn.TEXTSPLIT(H299,";") &amp; ":" &amp; _xlfn.TEXTSPLIT(I299,";")
  )
)</f>
        <v>RISK34:C24,C41,C57</v>
      </c>
      <c r="K299" s="290" t="s">
        <v>530</v>
      </c>
      <c r="L299" s="253" t="b" cm="1">
        <f t="array" ref="L299">_xlfn.LET(
  _xlpm.hay, TRIM(Triggers!$N$1:$BF$1),
  _xlpm.keysRaw, IFERROR(TRIM(_xlfn.TEXTSPLIT(B299,",")),""),
  _xlpm.tagsRaw, IFERROR(TRIM(_xlfn.TEXTSPLIT(F299,",")),""),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9" s="266" t="str">
        <f>_xlfn.XLOOKUP(C299, FA!D:D, FA!E:E, "")</f>
        <v>FA:HOVERSIGHT</v>
      </c>
      <c r="N299" s="290" t="s">
        <v>2314</v>
      </c>
      <c r="O299" s="253" t="str" cm="1">
        <f t="array" ref="O299:AA299">_xlfn.LET(
  _xlpm.groups, _xlfn.TEXTSPLIT(J299,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9" s="253" t="str">
        <v>RISK34</v>
      </c>
      <c r="Q299" s="253" t="str">
        <v>No clear responsibility for AI outcomes and failures</v>
      </c>
      <c r="R299"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99" s="253" t="str">
        <v>C24</v>
      </c>
      <c r="T299" s="253" t="str">
        <v>Product Governance
To ensure all AI models and products adhere to required privacy and security standards before deployment. Systematic governance reduces the risk of non-compliance, reputational harm, and security failures in production.</v>
      </c>
      <c r="U299"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299" s="253" t="str">
        <v>C41</v>
      </c>
      <c r="W299" s="253" t="str">
        <v xml:space="preserve">Model Inventory &amp; Audit Logs
To ensure accountability, traceability, and regulatory compliance by keeping detailed records of all AI models, their purposes, usage, and change history. This supports audits, risk reviews, and responsible management.
</v>
      </c>
      <c r="X299" s="253" t="str">
        <v xml:space="preserve">Maintain an up-to-date inventory of all AI models, including descriptions, owners, use cases, and deployment details.
. Implement comprehensive audit logs for access, changes, and usage. 
. Regularly review logs for compliance and risk.
</v>
      </c>
      <c r="Y299" s="253" t="str">
        <v>C57</v>
      </c>
      <c r="Z29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9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00" spans="1:27" ht="25.5" customHeight="1">
      <c r="A300" s="289" t="s">
        <v>2315</v>
      </c>
      <c r="B300" s="290" t="s">
        <v>532</v>
      </c>
      <c r="C300" s="288" t="s">
        <v>1116</v>
      </c>
      <c r="D300" s="290" t="s">
        <v>2316</v>
      </c>
      <c r="E300" s="290" t="s">
        <v>1007</v>
      </c>
      <c r="F300" s="288" t="s">
        <v>267</v>
      </c>
      <c r="G300" s="288" t="s">
        <v>1124</v>
      </c>
      <c r="H300" s="290" t="s">
        <v>1195</v>
      </c>
      <c r="I300" s="290" t="s">
        <v>1980</v>
      </c>
      <c r="J300" s="290" t="str" cm="1">
        <f t="array" ref="J300">_xlfn.TEXTJOIN(" | ",,
  IF(I300="",
     _xlfn.TEXTSPLIT(H300,";"),
     _xlfn.TEXTSPLIT(H300,";") &amp; ":" &amp; _xlfn.TEXTSPLIT(I300,";")
  )
)</f>
        <v>RISK41:C59</v>
      </c>
      <c r="K300" s="290" t="s">
        <v>530</v>
      </c>
      <c r="L300" s="253" t="b" cm="1">
        <f t="array" ref="L300">_xlfn.LET(
  _xlpm.hay, TRIM(Triggers!$N$1:$BF$1),
  _xlpm.keysRaw, IFERROR(TRIM(_xlfn.TEXTSPLIT(B300,",")),""),
  _xlpm.tagsRaw, IFERROR(TRIM(_xlfn.TEXTSPLIT(F300,",")),""),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0" s="266" t="str">
        <f>_xlfn.XLOOKUP(C300, FA!D:D, FA!E:E, "")</f>
        <v>FA:CONTESTABILITY</v>
      </c>
      <c r="N300" s="290" t="s">
        <v>2317</v>
      </c>
      <c r="O300" s="253" t="str" cm="1">
        <f t="array" ref="O300:U300">_xlfn.LET(
  _xlpm.groups, _xlfn.TEXTSPLIT(J300,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0" s="253" t="str">
        <v>RISK41</v>
      </c>
      <c r="Q300" s="253" t="str">
        <v>Unsustainable AI Operations</v>
      </c>
      <c r="R300"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300" s="253" t="str">
        <v>C59</v>
      </c>
      <c r="T300"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00"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301" spans="1:27" ht="25.5" customHeight="1">
      <c r="A301" s="289" t="s">
        <v>2318</v>
      </c>
      <c r="B301" s="290" t="s">
        <v>536</v>
      </c>
      <c r="C301" s="288" t="s">
        <v>1038</v>
      </c>
      <c r="D301" s="290" t="s">
        <v>2319</v>
      </c>
      <c r="E301" s="290" t="s">
        <v>1007</v>
      </c>
      <c r="F301" s="288" t="s">
        <v>1189</v>
      </c>
      <c r="G301" s="288" t="s">
        <v>1524</v>
      </c>
      <c r="H301" s="290" t="s">
        <v>1064</v>
      </c>
      <c r="I301" s="290" t="s">
        <v>2301</v>
      </c>
      <c r="J301" s="290" t="str" cm="1">
        <f t="array" ref="J301">_xlfn.TEXTJOIN(" | ",,
  IF(I301="",
     _xlfn.TEXTSPLIT(H301,";"),
     _xlfn.TEXTSPLIT(H301,";") &amp; ":" &amp; _xlfn.TEXTSPLIT(I301,";")
  )
)</f>
        <v>RISK49:C41,C24,C57</v>
      </c>
      <c r="K301" s="290" t="s">
        <v>534</v>
      </c>
      <c r="L301" s="253" t="b" cm="1">
        <f t="array" ref="L301">_xlfn.LET(
  _xlpm.hay, TRIM(Triggers!$N$1:$BF$1),
  _xlpm.keysRaw, IFERROR(TRIM(_xlfn.TEXTSPLIT(B301,",")),""),
  _xlpm.tagsRaw, IFERROR(TRIM(_xlfn.TEXTSPLIT(F301,",")),""),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1" s="266" t="str">
        <f>_xlfn.XLOOKUP(C301, FA!D:D, FA!E:E, "")</f>
        <v>FA:ACCOUNTABITY;FA:TRANSPARENCY</v>
      </c>
      <c r="N301" s="290" t="s">
        <v>2320</v>
      </c>
      <c r="O301" s="253" t="str" cm="1">
        <f t="array" ref="O301:AA301">_xlfn.LET(
  _xlpm.groups, _xlfn.TEXTSPLIT(J301,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1" s="253" t="str">
        <v>RISK49</v>
      </c>
      <c r="Q301" s="253" t="str">
        <v>Auditing Challenges Due to Missing Decision Records and Documentation</v>
      </c>
      <c r="R301"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01" s="253" t="str">
        <v>C41</v>
      </c>
      <c r="T301" s="253" t="str">
        <v xml:space="preserve">Model Inventory &amp; Audit Logs
To ensure accountability, traceability, and regulatory compliance by keeping detailed records of all AI models, their purposes, usage, and change history. This supports audits, risk reviews, and responsible management.
</v>
      </c>
      <c r="U301" s="253" t="str">
        <v xml:space="preserve">Maintain an up-to-date inventory of all AI models, including descriptions, owners, use cases, and deployment details.
. Implement comprehensive audit logs for access, changes, and usage. 
. Regularly review logs for compliance and risk.
</v>
      </c>
      <c r="V301" s="253" t="str">
        <v>C24</v>
      </c>
      <c r="W301" s="253" t="str">
        <v>Product Governance
To ensure all AI models and products adhere to required privacy and security standards before deployment. Systematic governance reduces the risk of non-compliance, reputational harm, and security failures in production.</v>
      </c>
      <c r="X301"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301" s="253" t="str">
        <v>C57</v>
      </c>
      <c r="Z301"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301"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02" spans="1:27" ht="25.5" customHeight="1">
      <c r="A302" s="289" t="s">
        <v>2321</v>
      </c>
      <c r="B302" s="290" t="s">
        <v>536</v>
      </c>
      <c r="C302" s="288" t="s">
        <v>1674</v>
      </c>
      <c r="D302" s="290" t="s">
        <v>2322</v>
      </c>
      <c r="E302" s="290" t="s">
        <v>1007</v>
      </c>
      <c r="F302" s="288" t="s">
        <v>263</v>
      </c>
      <c r="G302" s="288" t="s">
        <v>1524</v>
      </c>
      <c r="H302" s="290" t="s">
        <v>1195</v>
      </c>
      <c r="I302" s="290" t="s">
        <v>2323</v>
      </c>
      <c r="J302" s="290" t="str" cm="1">
        <f t="array" ref="J302">_xlfn.TEXTJOIN(" | ",,
  IF(I302="",
     _xlfn.TEXTSPLIT(H302,";"),
     _xlfn.TEXTSPLIT(H302,";") &amp; ":" &amp; _xlfn.TEXTSPLIT(I302,";")
  )
)</f>
        <v>RISK41:C35,C58,C24</v>
      </c>
      <c r="K302" s="290" t="s">
        <v>534</v>
      </c>
      <c r="L302" s="253" t="b" cm="1">
        <f t="array" ref="L302">_xlfn.LET(
  _xlpm.hay, TRIM(Triggers!$N$1:$BF$1),
  _xlpm.keysRaw, IFERROR(TRIM(_xlfn.TEXTSPLIT(B302,",")),""),
  _xlpm.tagsRaw, IFERROR(TRIM(_xlfn.TEXTSPLIT(F302,",")),""),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2" s="266" t="str">
        <f>_xlfn.XLOOKUP(C302, FA!D:D, FA!E:E, "")</f>
        <v>FA:RELIABILITY</v>
      </c>
      <c r="N302" s="290" t="s">
        <v>2324</v>
      </c>
      <c r="O302" s="253" t="str" cm="1">
        <f t="array" ref="O302:AA302">_xlfn.LET(
  _xlpm.groups, _xlfn.TEXTSPLIT(J302,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2" s="253" t="str">
        <v>RISK41</v>
      </c>
      <c r="Q302" s="253" t="str">
        <v>Unsustainable AI Operations</v>
      </c>
      <c r="R302"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302" s="253" t="str">
        <v>C35</v>
      </c>
      <c r="T302"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U302"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V302" s="253" t="str">
        <v>C58</v>
      </c>
      <c r="W302" s="253" t="str">
        <v>Sustainability Testing and Monitoring
To ensure AI systems remain stable, efficient, and sustainable over time—technically, financially, and environmentally—through intentional planning, monitoring, and resource management.</v>
      </c>
      <c r="X302"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Y302" s="253" t="str">
        <v>C24</v>
      </c>
      <c r="Z302" s="253" t="str">
        <v>Product Governance
To ensure all AI models and products adhere to required privacy and security standards before deployment. Systematic governance reduces the risk of non-compliance, reputational harm, and security failures in production.</v>
      </c>
      <c r="AA302"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303" spans="1:27" ht="25.5" customHeight="1">
      <c r="A303" s="289" t="s">
        <v>2325</v>
      </c>
      <c r="B303" s="290" t="s">
        <v>536</v>
      </c>
      <c r="C303" s="288" t="s">
        <v>1674</v>
      </c>
      <c r="D303" s="290" t="s">
        <v>2326</v>
      </c>
      <c r="E303" s="290" t="s">
        <v>1007</v>
      </c>
      <c r="F303" s="288" t="s">
        <v>1140</v>
      </c>
      <c r="G303" s="288" t="s">
        <v>1021</v>
      </c>
      <c r="H303" s="290" t="s">
        <v>1119</v>
      </c>
      <c r="I303" s="290" t="s">
        <v>2327</v>
      </c>
      <c r="J303" s="290" t="str" cm="1">
        <f t="array" ref="J303">_xlfn.TEXTJOIN(" | ",,
  IF(I303="",
     _xlfn.TEXTSPLIT(H303,";"),
     _xlfn.TEXTSPLIT(H303,";") &amp; ":" &amp; _xlfn.TEXTSPLIT(I303,";")
  )
)</f>
        <v>RISK28:C21,C57,C58</v>
      </c>
      <c r="K303" s="290" t="s">
        <v>534</v>
      </c>
      <c r="L303" s="253" t="b" cm="1">
        <f t="array" ref="L303">_xlfn.LET(
  _xlpm.hay, TRIM(Triggers!$N$1:$BF$1),
  _xlpm.keysRaw, IFERROR(TRIM(_xlfn.TEXTSPLIT(B303,",")),""),
  _xlpm.tagsRaw, IFERROR(TRIM(_xlfn.TEXTSPLIT(F303,",")),""),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3" s="266" t="str">
        <f>_xlfn.XLOOKUP(C303, FA!D:D, FA!E:E, "")</f>
        <v>FA:RELIABILITY</v>
      </c>
      <c r="N303" s="290" t="s">
        <v>2328</v>
      </c>
      <c r="O303" s="253" t="str" cm="1">
        <f t="array" ref="O303:AA303">_xlfn.LET(
  _xlpm.groups, _xlfn.TEXTSPLIT(J303,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3" s="253" t="str">
        <v>RISK28</v>
      </c>
      <c r="Q303" s="253" t="str">
        <v>AI service becomes unavailable, impacting users and operations</v>
      </c>
      <c r="R303"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03" s="253" t="str">
        <v>C21</v>
      </c>
      <c r="T303" s="253" t="str">
        <v xml:space="preserve">Incident Response Management
To coordinate effective, timely action when AI systems experience security or privacy breaches.
A structured response limits harm, maintains trust, and ensures regulatory compliance.
</v>
      </c>
      <c r="U303"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303" s="253" t="str">
        <v>C57</v>
      </c>
      <c r="W303"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X303"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Y303" s="253" t="str">
        <v>C58</v>
      </c>
      <c r="Z303" s="253" t="str">
        <v>Sustainability Testing and Monitoring
To ensure AI systems remain stable, efficient, and sustainable over time—technically, financially, and environmentally—through intentional planning, monitoring, and resource management.</v>
      </c>
      <c r="AA303"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304" spans="1:27" ht="25.5" customHeight="1">
      <c r="A304" s="289" t="s">
        <v>2329</v>
      </c>
      <c r="B304" s="290" t="s">
        <v>536</v>
      </c>
      <c r="C304" s="288" t="s">
        <v>1275</v>
      </c>
      <c r="D304" s="290" t="s">
        <v>2330</v>
      </c>
      <c r="E304" s="290" t="s">
        <v>1007</v>
      </c>
      <c r="F304" s="288" t="s">
        <v>255</v>
      </c>
      <c r="G304" s="288" t="s">
        <v>1021</v>
      </c>
      <c r="H304" s="290" t="s">
        <v>2049</v>
      </c>
      <c r="I304" s="290" t="s">
        <v>2050</v>
      </c>
      <c r="J304" s="290" t="str" cm="1">
        <f t="array" ref="J304">_xlfn.TEXTJOIN(" | ",,
  IF(I304="",
     _xlfn.TEXTSPLIT(H304,";"),
     _xlfn.TEXTSPLIT(H304,";") &amp; ":" &amp; _xlfn.TEXTSPLIT(I304,";")
  )
)</f>
        <v>RISK50:C46,C45,C57</v>
      </c>
      <c r="K304" s="290" t="s">
        <v>534</v>
      </c>
      <c r="L304" s="253" t="b" cm="1">
        <f t="array" ref="L304">_xlfn.LET(
  _xlpm.hay, TRIM(Triggers!$N$1:$BF$1),
  _xlpm.keysRaw, IFERROR(TRIM(_xlfn.TEXTSPLIT(B304,",")),""),
  _xlpm.tagsRaw, IFERROR(TRIM(_xlfn.TEXTSPLIT(F304,",")),""),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4" s="266" t="str">
        <f>_xlfn.XLOOKUP(C304, FA!D:D, FA!E:E, "")</f>
        <v>FA:SAFETY</v>
      </c>
      <c r="N304" s="290" t="s">
        <v>2331</v>
      </c>
      <c r="O304" s="253" t="str" cm="1">
        <f t="array" ref="O304:AA304">_xlfn.LET(
  _xlpm.groups, _xlfn.TEXTSPLIT(J304,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4" s="253" t="str">
        <v>RISK50</v>
      </c>
      <c r="Q304" s="253" t="str">
        <v>Unintended or harmful actions by autonomous agents</v>
      </c>
      <c r="R304" s="253" t="str">
        <v>Autonomous AI agents may independently execute actions that are unsafe, erroneous, or outside their intended purpose, potentially causing harm or disruption.</v>
      </c>
      <c r="S304" s="253" t="str">
        <v>C46</v>
      </c>
      <c r="T304" s="253" t="str">
        <v xml:space="preserve">Pre-deployment Responsible AI Reviews 
To identify and address risks, vulnerabilities, and potential misuse before AI systems are launched, improving safety, reliability, and public trust.
</v>
      </c>
      <c r="U304"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304" s="253" t="str">
        <v>C45</v>
      </c>
      <c r="W304" s="253" t="str">
        <v xml:space="preserve">Set boundaries for automation
To prevent unintended harm or errors by ensuring that high-risk actions (such as launching production code) require human review and approval. This reduces operational risks and builds accountability.
</v>
      </c>
      <c r="X304"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304" s="253" t="str">
        <v>C57</v>
      </c>
      <c r="Z304"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304"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05" spans="1:30" ht="25.5" customHeight="1">
      <c r="A305" s="289" t="s">
        <v>2332</v>
      </c>
      <c r="B305" s="290" t="s">
        <v>536</v>
      </c>
      <c r="C305" s="288" t="s">
        <v>1275</v>
      </c>
      <c r="D305" s="290" t="s">
        <v>2333</v>
      </c>
      <c r="E305" s="290" t="s">
        <v>1007</v>
      </c>
      <c r="F305" s="288" t="s">
        <v>1146</v>
      </c>
      <c r="G305" s="288" t="s">
        <v>178</v>
      </c>
      <c r="H305" s="290" t="s">
        <v>1119</v>
      </c>
      <c r="I305" s="290" t="s">
        <v>2334</v>
      </c>
      <c r="J305" s="290" t="str" cm="1">
        <f t="array" ref="J305">_xlfn.TEXTJOIN(" | ",,
  IF(I305="",
     _xlfn.TEXTSPLIT(H305,";"),
     _xlfn.TEXTSPLIT(H305,";") &amp; ":" &amp; _xlfn.TEXTSPLIT(I305,";")
  )
)</f>
        <v>RISK28:C21,C41,C57</v>
      </c>
      <c r="K305" s="290" t="s">
        <v>534</v>
      </c>
      <c r="L305" s="253" t="b" cm="1">
        <f t="array" ref="L305">_xlfn.LET(
  _xlpm.hay, TRIM(Triggers!$N$1:$BF$1),
  _xlpm.keysRaw, IFERROR(TRIM(_xlfn.TEXTSPLIT(B305,",")),""),
  _xlpm.tagsRaw, IFERROR(TRIM(_xlfn.TEXTSPLIT(F305,",")),""),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5" s="266" t="str">
        <f>_xlfn.XLOOKUP(C305, FA!D:D, FA!E:E, "")</f>
        <v>FA:SAFETY</v>
      </c>
      <c r="N305" s="290" t="s">
        <v>2335</v>
      </c>
      <c r="O305" s="253" t="str" cm="1">
        <f t="array" ref="O305:AA305">_xlfn.LET(
  _xlpm.groups, _xlfn.TEXTSPLIT(J305,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5" s="253" t="str">
        <v>RISK28</v>
      </c>
      <c r="Q305" s="253" t="str">
        <v>AI service becomes unavailable, impacting users and operations</v>
      </c>
      <c r="R305"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05" s="253" t="str">
        <v>C21</v>
      </c>
      <c r="T305" s="253" t="str">
        <v xml:space="preserve">Incident Response Management
To coordinate effective, timely action when AI systems experience security or privacy breaches.
A structured response limits harm, maintains trust, and ensures regulatory compliance.
</v>
      </c>
      <c r="U305"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305" s="253" t="str">
        <v>C41</v>
      </c>
      <c r="W305" s="253" t="str">
        <v xml:space="preserve">Model Inventory &amp; Audit Logs
To ensure accountability, traceability, and regulatory compliance by keeping detailed records of all AI models, their purposes, usage, and change history. This supports audits, risk reviews, and responsible management.
</v>
      </c>
      <c r="X305" s="253" t="str">
        <v xml:space="preserve">Maintain an up-to-date inventory of all AI models, including descriptions, owners, use cases, and deployment details.
. Implement comprehensive audit logs for access, changes, and usage. 
. Regularly review logs for compliance and risk.
</v>
      </c>
      <c r="Y305" s="253" t="str">
        <v>C57</v>
      </c>
      <c r="Z305"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305"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06" spans="1:30" ht="25.5" customHeight="1">
      <c r="A306" s="289" t="s">
        <v>2336</v>
      </c>
      <c r="B306" s="290" t="s">
        <v>540</v>
      </c>
      <c r="C306" s="288" t="s">
        <v>1674</v>
      </c>
      <c r="D306" s="290" t="s">
        <v>2337</v>
      </c>
      <c r="E306" s="290" t="s">
        <v>1007</v>
      </c>
      <c r="F306" s="288" t="s">
        <v>1252</v>
      </c>
      <c r="G306" s="288" t="s">
        <v>1101</v>
      </c>
      <c r="H306" s="290" t="s">
        <v>1119</v>
      </c>
      <c r="I306" s="290" t="s">
        <v>2338</v>
      </c>
      <c r="J306" s="290" t="str" cm="1">
        <f t="array" ref="J306">_xlfn.TEXTJOIN(" | ",,
  IF(I306="",
     _xlfn.TEXTSPLIT(H306,";"),
     _xlfn.TEXTSPLIT(H306,";") &amp; ":" &amp; _xlfn.TEXTSPLIT(I306,";")
  )
)</f>
        <v>RISK28:C57,C21,C58</v>
      </c>
      <c r="K306" s="290" t="s">
        <v>538</v>
      </c>
      <c r="L306" s="253" t="b" cm="1">
        <f t="array" ref="L306">_xlfn.LET(
  _xlpm.hay, TRIM(Triggers!$N$1:$BF$1),
  _xlpm.keysRaw, IFERROR(TRIM(_xlfn.TEXTSPLIT(B306,",")),""),
  _xlpm.tagsRaw, IFERROR(TRIM(_xlfn.TEXTSPLIT(F306,",")),""),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6" s="266" t="str">
        <f>_xlfn.XLOOKUP(C306, FA!D:D, FA!E:E, "")</f>
        <v>FA:RELIABILITY</v>
      </c>
      <c r="N306" s="290" t="s">
        <v>2339</v>
      </c>
      <c r="O306" s="253" t="str" cm="1">
        <f t="array" ref="O306:AA306">_xlfn.LET(
  _xlpm.groups, _xlfn.TEXTSPLIT(J306,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6" s="253" t="str">
        <v>RISK28</v>
      </c>
      <c r="Q306" s="253" t="str">
        <v>AI service becomes unavailable, impacting users and operations</v>
      </c>
      <c r="R306"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06" s="253" t="str">
        <v>C57</v>
      </c>
      <c r="T306"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306"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306" s="253" t="str">
        <v>C21</v>
      </c>
      <c r="W306" s="253" t="str">
        <v xml:space="preserve">Incident Response Management
To coordinate effective, timely action when AI systems experience security or privacy breaches.
A structured response limits harm, maintains trust, and ensures regulatory compliance.
</v>
      </c>
      <c r="X306"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Y306" s="253" t="str">
        <v>C58</v>
      </c>
      <c r="Z306" s="253" t="str">
        <v>Sustainability Testing and Monitoring
To ensure AI systems remain stable, efficient, and sustainable over time—technically, financially, and environmentally—through intentional planning, monitoring, and resource management.</v>
      </c>
      <c r="AA306"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307" spans="1:30" ht="25.5" customHeight="1">
      <c r="A307" s="289" t="s">
        <v>2340</v>
      </c>
      <c r="B307" s="290" t="s">
        <v>540</v>
      </c>
      <c r="C307" s="288" t="s">
        <v>1372</v>
      </c>
      <c r="D307" s="290" t="s">
        <v>2341</v>
      </c>
      <c r="E307" s="290" t="s">
        <v>1007</v>
      </c>
      <c r="F307" s="288" t="s">
        <v>259</v>
      </c>
      <c r="G307" s="288" t="s">
        <v>1021</v>
      </c>
      <c r="H307" s="290" t="s">
        <v>2071</v>
      </c>
      <c r="I307" s="290" t="s">
        <v>2342</v>
      </c>
      <c r="J307" s="290" t="str" cm="1">
        <f t="array" ref="J307">_xlfn.TEXTJOIN(" | ",,
  IF(I307="",
     _xlfn.TEXTSPLIT(H307,";"),
     _xlfn.TEXTSPLIT(H307,";") &amp; ":" &amp; _xlfn.TEXTSPLIT(I307,";")
  )
)</f>
        <v>RISK39:C24,C15,C41</v>
      </c>
      <c r="K307" s="290" t="s">
        <v>538</v>
      </c>
      <c r="L307" s="253" t="b" cm="1">
        <f t="array" ref="L307">_xlfn.LET(
  _xlpm.hay, TRIM(Triggers!$N$1:$BF$1),
  _xlpm.keysRaw, IFERROR(TRIM(_xlfn.TEXTSPLIT(B307,",")),""),
  _xlpm.tagsRaw, IFERROR(TRIM(_xlfn.TEXTSPLIT(F307,",")),""),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7" s="266" t="str">
        <f>_xlfn.XLOOKUP(C307, FA!D:D, FA!E:E, "")</f>
        <v>FA:HRIGHT</v>
      </c>
      <c r="N307" s="290" t="s">
        <v>2343</v>
      </c>
      <c r="O307" s="253" t="str" cm="1">
        <f t="array" ref="O307:AA307">_xlfn.LET(
  _xlpm.groups, _xlfn.TEXTSPLIT(J307,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7" s="253" t="str">
        <v>RISK39</v>
      </c>
      <c r="Q307" s="253" t="str">
        <v>Users and stakeholders cannot understand or evaluate AI use due to limited AI literacy</v>
      </c>
      <c r="R307" s="253" t="str">
        <v>Occurs when AI systems are deployed without adequate disclosure, documentation, or interpretability mechanisms, making it difficult for users or stakeholders to assess their function, reliability, or impact. This limits informed engagement, reduces trust, and may result in resistance or misuse.</v>
      </c>
      <c r="S307" s="253" t="str">
        <v>C24</v>
      </c>
      <c r="T307" s="253" t="str">
        <v>Product Governance
To ensure all AI models and products adhere to required privacy and security standards before deployment. Systematic governance reduces the risk of non-compliance, reputational harm, and security failures in production.</v>
      </c>
      <c r="U307"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07" s="253" t="str">
        <v>C15</v>
      </c>
      <c r="W307"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307"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Y307" s="253" t="str">
        <v>C41</v>
      </c>
      <c r="Z307" s="253" t="str">
        <v xml:space="preserve">Model Inventory &amp; Audit Logs
To ensure accountability, traceability, and regulatory compliance by keeping detailed records of all AI models, their purposes, usage, and change history. This supports audits, risk reviews, and responsible management.
</v>
      </c>
      <c r="AA307" s="253" t="str">
        <v xml:space="preserve">Maintain an up-to-date inventory of all AI models, including descriptions, owners, use cases, and deployment details.
. Implement comprehensive audit logs for access, changes, and usage. 
. Regularly review logs for compliance and risk.
</v>
      </c>
    </row>
    <row r="308" spans="1:30" ht="25.5" customHeight="1">
      <c r="A308" s="289" t="s">
        <v>2344</v>
      </c>
      <c r="B308" s="290" t="s">
        <v>540</v>
      </c>
      <c r="C308" s="288" t="s">
        <v>1674</v>
      </c>
      <c r="D308" s="290" t="s">
        <v>2345</v>
      </c>
      <c r="E308" s="290" t="s">
        <v>1007</v>
      </c>
      <c r="F308" s="288" t="s">
        <v>1140</v>
      </c>
      <c r="G308" s="288" t="s">
        <v>1021</v>
      </c>
      <c r="H308" s="290" t="s">
        <v>1119</v>
      </c>
      <c r="I308" s="290" t="s">
        <v>2338</v>
      </c>
      <c r="J308" s="290" t="str" cm="1">
        <f t="array" ref="J308">_xlfn.TEXTJOIN(" | ",,
  IF(I308="",
     _xlfn.TEXTSPLIT(H308,";"),
     _xlfn.TEXTSPLIT(H308,";") &amp; ":" &amp; _xlfn.TEXTSPLIT(I308,";")
  )
)</f>
        <v>RISK28:C57,C21,C58</v>
      </c>
      <c r="K308" s="290" t="s">
        <v>538</v>
      </c>
      <c r="L308" s="253" t="b" cm="1">
        <f t="array" ref="L308">_xlfn.LET(
  _xlpm.hay, TRIM(Triggers!$N$1:$BF$1),
  _xlpm.keysRaw, IFERROR(TRIM(_xlfn.TEXTSPLIT(B308,",")),""),
  _xlpm.tagsRaw, IFERROR(TRIM(_xlfn.TEXTSPLIT(F308,",")),""),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8" s="266" t="str">
        <f>_xlfn.XLOOKUP(C308, FA!D:D, FA!E:E, "")</f>
        <v>FA:RELIABILITY</v>
      </c>
      <c r="N308" s="290" t="s">
        <v>2346</v>
      </c>
      <c r="O308" s="253" t="str" cm="1">
        <f t="array" ref="O308:AA308">_xlfn.LET(
  _xlpm.groups, _xlfn.TEXTSPLIT(J308,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8" s="253" t="str">
        <v>RISK28</v>
      </c>
      <c r="Q308" s="253" t="str">
        <v>AI service becomes unavailable, impacting users and operations</v>
      </c>
      <c r="R308"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08" s="253" t="str">
        <v>C57</v>
      </c>
      <c r="T308"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308"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308" s="253" t="str">
        <v>C21</v>
      </c>
      <c r="W308" s="253" t="str">
        <v xml:space="preserve">Incident Response Management
To coordinate effective, timely action when AI systems experience security or privacy breaches.
A structured response limits harm, maintains trust, and ensures regulatory compliance.
</v>
      </c>
      <c r="X308"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Y308" s="253" t="str">
        <v>C58</v>
      </c>
      <c r="Z308" s="253" t="str">
        <v>Sustainability Testing and Monitoring
To ensure AI systems remain stable, efficient, and sustainable over time—technically, financially, and environmentally—through intentional planning, monitoring, and resource management.</v>
      </c>
      <c r="AA308"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309" spans="1:30" ht="25.5" customHeight="1">
      <c r="A309" s="289" t="s">
        <v>2347</v>
      </c>
      <c r="B309" s="290" t="s">
        <v>544</v>
      </c>
      <c r="C309" s="288" t="s">
        <v>1275</v>
      </c>
      <c r="D309" s="290" t="s">
        <v>2348</v>
      </c>
      <c r="E309" s="290" t="s">
        <v>2349</v>
      </c>
      <c r="F309" s="288" t="s">
        <v>255</v>
      </c>
      <c r="G309" s="288" t="s">
        <v>1021</v>
      </c>
      <c r="H309" s="290" t="s">
        <v>2049</v>
      </c>
      <c r="I309" s="290" t="s">
        <v>2050</v>
      </c>
      <c r="J309" s="290" t="str" cm="1">
        <f t="array" ref="J309">_xlfn.TEXTJOIN(" | ",,
  IF(I309="",
     _xlfn.TEXTSPLIT(H309,";"),
     _xlfn.TEXTSPLIT(H309,";") &amp; ":" &amp; _xlfn.TEXTSPLIT(I309,";")
  )
)</f>
        <v>RISK50:C46,C45,C57</v>
      </c>
      <c r="K309" s="290" t="s">
        <v>542</v>
      </c>
      <c r="L309" s="253" t="b" cm="1">
        <f t="array" ref="L309">_xlfn.LET(
  _xlpm.hay, TRIM(Triggers!$N$1:$BF$1),
  _xlpm.keysRaw, IFERROR(TRIM(_xlfn.TEXTSPLIT(B309,",")),""),
  _xlpm.tagsRaw, IFERROR(TRIM(_xlfn.TEXTSPLIT(F309,",")),""),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9" s="266" t="str">
        <f>_xlfn.XLOOKUP(C309, FA!D:D, FA!E:E, "")</f>
        <v>FA:SAFETY</v>
      </c>
      <c r="N309" s="290" t="s">
        <v>2350</v>
      </c>
      <c r="O309" s="253" t="str" cm="1">
        <f t="array" ref="O309:AA309">_xlfn.LET(
  _xlpm.groups, _xlfn.TEXTSPLIT(J309,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9" s="253" t="str">
        <v>RISK50</v>
      </c>
      <c r="Q309" s="253" t="str">
        <v>Unintended or harmful actions by autonomous agents</v>
      </c>
      <c r="R309" s="253" t="str">
        <v>Autonomous AI agents may independently execute actions that are unsafe, erroneous, or outside their intended purpose, potentially causing harm or disruption.</v>
      </c>
      <c r="S309" s="253" t="str">
        <v>C46</v>
      </c>
      <c r="T309" s="253" t="str">
        <v xml:space="preserve">Pre-deployment Responsible AI Reviews 
To identify and address risks, vulnerabilities, and potential misuse before AI systems are launched, improving safety, reliability, and public trust.
</v>
      </c>
      <c r="U309"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309" s="253" t="str">
        <v>C45</v>
      </c>
      <c r="W309" s="253" t="str">
        <v xml:space="preserve">Set boundaries for automation
To prevent unintended harm or errors by ensuring that high-risk actions (such as launching production code) require human review and approval. This reduces operational risks and builds accountability.
</v>
      </c>
      <c r="X309"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309" s="253" t="str">
        <v>C57</v>
      </c>
      <c r="Z30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30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10" spans="1:30" ht="25.5" customHeight="1">
      <c r="A310" s="289" t="s">
        <v>2351</v>
      </c>
      <c r="B310" s="290" t="s">
        <v>544</v>
      </c>
      <c r="C310" s="288" t="s">
        <v>1012</v>
      </c>
      <c r="D310" s="290" t="s">
        <v>2352</v>
      </c>
      <c r="E310" s="290" t="s">
        <v>2349</v>
      </c>
      <c r="F310" s="288" t="s">
        <v>1140</v>
      </c>
      <c r="G310" s="288" t="s">
        <v>1021</v>
      </c>
      <c r="H310" s="290" t="s">
        <v>1119</v>
      </c>
      <c r="I310" s="290" t="s">
        <v>2353</v>
      </c>
      <c r="J310" s="290" t="str" cm="1">
        <f t="array" ref="J310">_xlfn.TEXTJOIN(" | ",,
  IF(I310="",
     _xlfn.TEXTSPLIT(H310,";"),
     _xlfn.TEXTSPLIT(H310,";") &amp; ":" &amp; _xlfn.TEXTSPLIT(I310,";")
  )
)</f>
        <v>RISK28:C24,C46,C41</v>
      </c>
      <c r="K310" s="290" t="s">
        <v>542</v>
      </c>
      <c r="L310" s="253" t="b" cm="1">
        <f t="array" ref="L310">_xlfn.LET(
  _xlpm.hay, TRIM(Triggers!$N$1:$BF$1),
  _xlpm.keysRaw, IFERROR(TRIM(_xlfn.TEXTSPLIT(B310,",")),""),
  _xlpm.tagsRaw, IFERROR(TRIM(_xlfn.TEXTSPLIT(F310,",")),""),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0" s="266" t="str">
        <f>_xlfn.XLOOKUP(C310, FA!D:D, FA!E:E, "")</f>
        <v>FA:HOVERSIGHT</v>
      </c>
      <c r="N310" s="290" t="s">
        <v>2354</v>
      </c>
      <c r="O310" s="253" t="str" cm="1">
        <f t="array" ref="O310:AA310">_xlfn.LET(
  _xlpm.groups, _xlfn.TEXTSPLIT(J310,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0" s="253" t="str">
        <v>RISK28</v>
      </c>
      <c r="Q310" s="253" t="str">
        <v>AI service becomes unavailable, impacting users and operations</v>
      </c>
      <c r="R310"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10" s="253" t="str">
        <v>C24</v>
      </c>
      <c r="T310" s="253" t="str">
        <v>Product Governance
To ensure all AI models and products adhere to required privacy and security standards before deployment. Systematic governance reduces the risk of non-compliance, reputational harm, and security failures in production.</v>
      </c>
      <c r="U310"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10" s="253" t="str">
        <v>C46</v>
      </c>
      <c r="W310" s="253" t="str">
        <v xml:space="preserve">Pre-deployment Responsible AI Reviews 
To identify and address risks, vulnerabilities, and potential misuse before AI systems are launched, improving safety, reliability, and public trust.
</v>
      </c>
      <c r="X310"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310" s="253" t="str">
        <v>C41</v>
      </c>
      <c r="Z310" s="253" t="str">
        <v xml:space="preserve">Model Inventory &amp; Audit Logs
To ensure accountability, traceability, and regulatory compliance by keeping detailed records of all AI models, their purposes, usage, and change history. This supports audits, risk reviews, and responsible management.
</v>
      </c>
      <c r="AA310" s="253" t="str">
        <v xml:space="preserve">Maintain an up-to-date inventory of all AI models, including descriptions, owners, use cases, and deployment details.
. Implement comprehensive audit logs for access, changes, and usage. 
. Regularly review logs for compliance and risk.
</v>
      </c>
    </row>
    <row r="311" spans="1:30" ht="25.5" customHeight="1">
      <c r="A311" s="289" t="s">
        <v>2355</v>
      </c>
      <c r="B311" s="290" t="s">
        <v>544</v>
      </c>
      <c r="C311" s="288" t="s">
        <v>1674</v>
      </c>
      <c r="D311" s="290" t="s">
        <v>2356</v>
      </c>
      <c r="E311" s="290" t="s">
        <v>1007</v>
      </c>
      <c r="F311" s="288" t="s">
        <v>853</v>
      </c>
      <c r="G311" s="288" t="s">
        <v>178</v>
      </c>
      <c r="H311" s="290" t="s">
        <v>2049</v>
      </c>
      <c r="I311" s="290" t="s">
        <v>2357</v>
      </c>
      <c r="J311" s="290" t="str" cm="1">
        <f t="array" ref="J311">_xlfn.TEXTJOIN(" | ",,
  IF(I311="",
     _xlfn.TEXTSPLIT(H311,";"),
     _xlfn.TEXTSPLIT(H311,";") &amp; ":" &amp; _xlfn.TEXTSPLIT(I311,";")
  )
)</f>
        <v>RISK50:C58,C31,C18</v>
      </c>
      <c r="K311" s="290" t="s">
        <v>542</v>
      </c>
      <c r="L311" s="253" t="b" cm="1">
        <f t="array" ref="L311">_xlfn.LET(
  _xlpm.hay, TRIM(Triggers!$N$1:$BF$1),
  _xlpm.keysRaw, IFERROR(TRIM(_xlfn.TEXTSPLIT(B311,",")),""),
  _xlpm.tagsRaw, IFERROR(TRIM(_xlfn.TEXTSPLIT(F311,",")),""),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1" s="266" t="str">
        <f>_xlfn.XLOOKUP(C311, FA!D:D, FA!E:E, "")</f>
        <v>FA:RELIABILITY</v>
      </c>
      <c r="N311" s="290" t="s">
        <v>2358</v>
      </c>
      <c r="O311" s="253" t="str" cm="1">
        <f t="array" ref="O311:AA311">_xlfn.LET(
  _xlpm.groups, _xlfn.TEXTSPLIT(J311,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1" s="253" t="str">
        <v>RISK50</v>
      </c>
      <c r="Q311" s="253" t="str">
        <v>Unintended or harmful actions by autonomous agents</v>
      </c>
      <c r="R311" s="253" t="str">
        <v>Autonomous AI agents may independently execute actions that are unsafe, erroneous, or outside their intended purpose, potentially causing harm or disruption.</v>
      </c>
      <c r="S311" s="253" t="str">
        <v>C58</v>
      </c>
      <c r="T311" s="253" t="str">
        <v>Sustainability Testing and Monitoring
To ensure AI systems remain stable, efficient, and sustainable over time—technically, financially, and environmentally—through intentional planning, monitoring, and resource management.</v>
      </c>
      <c r="U311"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V311" s="253" t="str">
        <v>C31</v>
      </c>
      <c r="W311"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311"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311" s="253" t="str">
        <v>C18</v>
      </c>
      <c r="Z311"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AA311"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row>
    <row r="312" spans="1:30" ht="25.5" customHeight="1">
      <c r="A312" s="289" t="s">
        <v>2359</v>
      </c>
      <c r="B312" s="290" t="s">
        <v>544</v>
      </c>
      <c r="C312" s="288" t="s">
        <v>1372</v>
      </c>
      <c r="D312" s="290" t="s">
        <v>2360</v>
      </c>
      <c r="E312" s="290" t="s">
        <v>1007</v>
      </c>
      <c r="F312" s="288" t="s">
        <v>242</v>
      </c>
      <c r="G312" s="288" t="s">
        <v>178</v>
      </c>
      <c r="H312" s="290" t="s">
        <v>2049</v>
      </c>
      <c r="I312" s="290" t="s">
        <v>2361</v>
      </c>
      <c r="J312" s="290" t="str" cm="1">
        <f t="array" ref="J312">_xlfn.TEXTJOIN(" | ",,
  IF(I312="",
     _xlfn.TEXTSPLIT(H312,";"),
     _xlfn.TEXTSPLIT(H312,";") &amp; ":" &amp; _xlfn.TEXTSPLIT(I312,";")
  )
)</f>
        <v>RISK50:C46,C58</v>
      </c>
      <c r="K312" s="290" t="s">
        <v>542</v>
      </c>
      <c r="L312" s="253" t="b" cm="1">
        <f t="array" ref="L312">_xlfn.LET(
  _xlpm.hay, TRIM(Triggers!$N$1:$BF$1),
  _xlpm.keysRaw, IFERROR(TRIM(_xlfn.TEXTSPLIT(B312,",")),""),
  _xlpm.tagsRaw, IFERROR(TRIM(_xlfn.TEXTSPLIT(F312,",")),""),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2" s="266" t="str">
        <f>_xlfn.XLOOKUP(C312, FA!D:D, FA!E:E, "")</f>
        <v>FA:HRIGHT</v>
      </c>
      <c r="N312" s="290" t="s">
        <v>2236</v>
      </c>
      <c r="O312" s="253" t="str" cm="1">
        <f t="array" ref="O312:X312">_xlfn.LET(
  _xlpm.groups, _xlfn.TEXTSPLIT(J312,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2" s="253" t="str">
        <v>RISK50</v>
      </c>
      <c r="Q312" s="253" t="str">
        <v>Unintended or harmful actions by autonomous agents</v>
      </c>
      <c r="R312" s="253" t="str">
        <v>Autonomous AI agents may independently execute actions that are unsafe, erroneous, or outside their intended purpose, potentially causing harm or disruption.</v>
      </c>
      <c r="S312" s="253" t="str">
        <v>C46</v>
      </c>
      <c r="T312" s="253" t="str">
        <v xml:space="preserve">Pre-deployment Responsible AI Reviews 
To identify and address risks, vulnerabilities, and potential misuse before AI systems are launched, improving safety, reliability, and public trust.
</v>
      </c>
      <c r="U312"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312" s="253" t="str">
        <v>C58</v>
      </c>
      <c r="W312" s="253" t="str">
        <v>Sustainability Testing and Monitoring
To ensure AI systems remain stable, efficient, and sustainable over time—technically, financially, and environmentally—through intentional planning, monitoring, and resource management.</v>
      </c>
      <c r="X312"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313" spans="1:30" ht="25.5" customHeight="1">
      <c r="A313" s="289" t="s">
        <v>2362</v>
      </c>
      <c r="B313" s="290" t="s">
        <v>544</v>
      </c>
      <c r="C313" s="288" t="s">
        <v>1012</v>
      </c>
      <c r="D313" s="290" t="s">
        <v>2363</v>
      </c>
      <c r="E313" s="290" t="s">
        <v>1007</v>
      </c>
      <c r="F313" s="288" t="s">
        <v>247</v>
      </c>
      <c r="G313" s="288" t="s">
        <v>1021</v>
      </c>
      <c r="H313" s="290" t="s">
        <v>1119</v>
      </c>
      <c r="I313" s="290" t="s">
        <v>2364</v>
      </c>
      <c r="J313" s="290" t="str" cm="1">
        <f t="array" ref="J313">_xlfn.TEXTJOIN(" | ",,
  IF(I313="",
     _xlfn.TEXTSPLIT(H313,";"),
     _xlfn.TEXTSPLIT(H313,";") &amp; ":" &amp; _xlfn.TEXTSPLIT(I313,";")
  )
)</f>
        <v>RISK28:C24,C41,C46</v>
      </c>
      <c r="K313" s="290" t="s">
        <v>542</v>
      </c>
      <c r="L313" s="253" t="b" cm="1">
        <f t="array" ref="L313">_xlfn.LET(
  _xlpm.hay, TRIM(Triggers!$N$1:$BF$1),
  _xlpm.keysRaw, IFERROR(TRIM(_xlfn.TEXTSPLIT(B313,",")),""),
  _xlpm.tagsRaw, IFERROR(TRIM(_xlfn.TEXTSPLIT(F313,",")),""),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3" s="266" t="str">
        <f>_xlfn.XLOOKUP(C313, FA!D:D, FA!E:E, "")</f>
        <v>FA:HOVERSIGHT</v>
      </c>
      <c r="N313" s="290" t="s">
        <v>2365</v>
      </c>
      <c r="O313" s="253" t="str" cm="1">
        <f t="array" ref="O313:AA313">_xlfn.LET(
  _xlpm.groups, _xlfn.TEXTSPLIT(J313,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3" s="253" t="str">
        <v>RISK28</v>
      </c>
      <c r="Q313" s="253" t="str">
        <v>AI service becomes unavailable, impacting users and operations</v>
      </c>
      <c r="R313"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13" s="253" t="str">
        <v>C24</v>
      </c>
      <c r="T313" s="253" t="str">
        <v>Product Governance
To ensure all AI models and products adhere to required privacy and security standards before deployment. Systematic governance reduces the risk of non-compliance, reputational harm, and security failures in production.</v>
      </c>
      <c r="U313"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13" s="253" t="str">
        <v>C41</v>
      </c>
      <c r="W313" s="253" t="str">
        <v xml:space="preserve">Model Inventory &amp; Audit Logs
To ensure accountability, traceability, and regulatory compliance by keeping detailed records of all AI models, their purposes, usage, and change history. This supports audits, risk reviews, and responsible management.
</v>
      </c>
      <c r="X313" s="253" t="str">
        <v xml:space="preserve">Maintain an up-to-date inventory of all AI models, including descriptions, owners, use cases, and deployment details.
. Implement comprehensive audit logs for access, changes, and usage. 
. Regularly review logs for compliance and risk.
</v>
      </c>
      <c r="Y313" s="253" t="str">
        <v>C46</v>
      </c>
      <c r="Z313" s="253" t="str">
        <v xml:space="preserve">Pre-deployment Responsible AI Reviews 
To identify and address risks, vulnerabilities, and potential misuse before AI systems are launched, improving safety, reliability, and public trust.
</v>
      </c>
      <c r="AA313"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314" spans="1:30" ht="25.5" customHeight="1">
      <c r="A314" s="289" t="s">
        <v>2366</v>
      </c>
      <c r="B314" s="290" t="s">
        <v>548</v>
      </c>
      <c r="C314" s="288" t="s">
        <v>1322</v>
      </c>
      <c r="D314" s="290" t="s">
        <v>2367</v>
      </c>
      <c r="E314" s="290" t="s">
        <v>1007</v>
      </c>
      <c r="F314" s="288" t="s">
        <v>259</v>
      </c>
      <c r="G314" s="288" t="s">
        <v>1021</v>
      </c>
      <c r="H314" s="290" t="s">
        <v>2121</v>
      </c>
      <c r="I314" s="290" t="s">
        <v>2368</v>
      </c>
      <c r="J314" s="290" t="str" cm="1">
        <f t="array" ref="J314">_xlfn.TEXTJOIN(" | ",,
  IF(I314="",
     _xlfn.TEXTSPLIT(H314,";"),
     _xlfn.TEXTSPLIT(H314,";") &amp; ":" &amp; _xlfn.TEXTSPLIT(I314,";")
  )
)</f>
        <v>RISK45:C67 | RISK36:C27,C45</v>
      </c>
      <c r="K314" s="290" t="s">
        <v>546</v>
      </c>
      <c r="L314" s="253" t="b" cm="1">
        <f t="array" ref="L314">_xlfn.LET(
  _xlpm.hay, TRIM(Triggers!$N$1:$BF$1),
  _xlpm.keysRaw, IFERROR(TRIM(_xlfn.TEXTSPLIT(B314,",")),""),
  _xlpm.tagsRaw, IFERROR(TRIM(_xlfn.TEXTSPLIT(F314,",")),""),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4" s="266" t="str">
        <f>_xlfn.XLOOKUP(C314, FA!D:D, FA!E:E, "")</f>
        <v>FA:SAFETY</v>
      </c>
      <c r="N314" s="290" t="s">
        <v>2369</v>
      </c>
      <c r="O314" s="253" t="str" cm="1">
        <f t="array" ref="O314:AD314">_xlfn.LET(
  _xlpm.groups, _xlfn.TEXTSPLIT(J314,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4" s="253" t="str">
        <v>RISK45</v>
      </c>
      <c r="Q314" s="253" t="str">
        <v>Overreliance on AI Outputs Without Human Oversight</v>
      </c>
      <c r="R314"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314" s="253" t="str">
        <v>C67</v>
      </c>
      <c r="T314" s="253" t="str">
        <v>Implement Human Oversight for High-Risk Scenarios
AI systems operating without human oversight can make critical decisions or propagate harmful errors without intervention. Overreliance on automated corrections or monitoring may lead to unmitigated harm, compliance failures, or loss of accountability.
By implementing explicit human oversight, especially in high-risk or impactful decisions, organizations ensure accountability, context-aware judgment, and corrective capability, enhancing system safety, trust, and alignment with legal and ethical expectations.</v>
      </c>
      <c r="U314" s="253" t="str">
        <v>. Define clear criteria for when human review is mandatory (e.g. critical decisions, flagged anomalies, edge cases).
. Embed human-in-the-loop checkpoints at key decision stages or escalation thresholds.
. Assign oversight responsibilities with documented roles, processes, and escalation procedures.
. Enable human override capabilities (pause, rollback, correct) in high-risk actions.
. Log and audit human review activities for traceability and improvement.</v>
      </c>
      <c r="V314" s="253" t="str">
        <v>RISK36</v>
      </c>
      <c r="W314" s="253" t="str">
        <v>Unbounded AI Autonomy Leading to Unintended or Harmful Actions</v>
      </c>
      <c r="X314"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Y314" s="253" t="str">
        <v>C27</v>
      </c>
      <c r="Z314"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A314" s="253" t="str">
        <v>Implement a centralized dashboard that provides real-time visibility into the operational and security status of AI systems. This includes monitoring model behavior (AIOps), detecting anomalies, tracking access logs, and surfacing potential security threats (SecOps).</v>
      </c>
      <c r="AB314" s="253" t="str">
        <v>C45</v>
      </c>
      <c r="AC314" s="253" t="str">
        <v xml:space="preserve">Set boundaries for automation
To prevent unintended harm or errors by ensuring that high-risk actions (such as launching production code) require human review and approval. This reduces operational risks and builds accountability.
</v>
      </c>
      <c r="AD314"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315" spans="1:30" ht="25.5" customHeight="1">
      <c r="A315" s="289" t="s">
        <v>2370</v>
      </c>
      <c r="B315" s="290" t="s">
        <v>548</v>
      </c>
      <c r="C315" s="288" t="s">
        <v>1012</v>
      </c>
      <c r="D315" s="290" t="s">
        <v>2371</v>
      </c>
      <c r="E315" s="290" t="s">
        <v>1007</v>
      </c>
      <c r="F315" s="288" t="s">
        <v>1146</v>
      </c>
      <c r="G315" s="288" t="s">
        <v>178</v>
      </c>
      <c r="H315" s="290" t="s">
        <v>2372</v>
      </c>
      <c r="I315" s="290" t="s">
        <v>2373</v>
      </c>
      <c r="J315" s="290" t="str" cm="1">
        <f t="array" ref="J315">_xlfn.TEXTJOIN(" | ",,
  IF(I315="",
     _xlfn.TEXTSPLIT(H315,";"),
     _xlfn.TEXTSPLIT(H315,";") &amp; ":" &amp; _xlfn.TEXTSPLIT(I315,";")
  )
)</f>
        <v>RISK46:C56 | RISK34:C23</v>
      </c>
      <c r="K315" s="290" t="s">
        <v>546</v>
      </c>
      <c r="L315" s="253" t="b" cm="1">
        <f t="array" ref="L315">_xlfn.LET(
  _xlpm.hay, TRIM(Triggers!$N$1:$BF$1),
  _xlpm.keysRaw, IFERROR(TRIM(_xlfn.TEXTSPLIT(B315,",")),""),
  _xlpm.tagsRaw, IFERROR(TRIM(_xlfn.TEXTSPLIT(F315,",")),""),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5" s="266" t="str">
        <f>_xlfn.XLOOKUP(C315, FA!D:D, FA!E:E, "")</f>
        <v>FA:HOVERSIGHT</v>
      </c>
      <c r="N315" s="290" t="s">
        <v>2374</v>
      </c>
      <c r="O315" s="253" t="str" cm="1">
        <f t="array" ref="O315:AA315">_xlfn.LET(
  _xlpm.groups, _xlfn.TEXTSPLIT(J315,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5" s="253" t="str">
        <v>RISK46</v>
      </c>
      <c r="Q315" s="253" t="str">
        <v>Inability to Incorporate Feedback and Support Contestability</v>
      </c>
      <c r="R315"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15" s="253" t="str">
        <v>C56</v>
      </c>
      <c r="T315"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15"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315" s="253" t="str">
        <v>RISK34</v>
      </c>
      <c r="W315" s="253" t="str">
        <v>No clear responsibility for AI outcomes and failures</v>
      </c>
      <c r="X315"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Y315" s="253" t="str">
        <v>C23</v>
      </c>
      <c r="Z315"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315"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316" spans="1:30" ht="25.5" customHeight="1">
      <c r="A316" s="289" t="s">
        <v>2375</v>
      </c>
      <c r="B316" s="290" t="s">
        <v>548</v>
      </c>
      <c r="C316" s="288" t="s">
        <v>1164</v>
      </c>
      <c r="D316" s="290" t="s">
        <v>2376</v>
      </c>
      <c r="E316" s="290" t="s">
        <v>1007</v>
      </c>
      <c r="F316" s="288" t="s">
        <v>255</v>
      </c>
      <c r="G316" s="288" t="s">
        <v>178</v>
      </c>
      <c r="H316" s="290" t="s">
        <v>1843</v>
      </c>
      <c r="I316" s="290" t="s">
        <v>2377</v>
      </c>
      <c r="J316" s="290" t="str" cm="1">
        <f t="array" ref="J316">_xlfn.TEXTJOIN(" | ",,
  IF(I316="",
     _xlfn.TEXTSPLIT(H316,";"),
     _xlfn.TEXTSPLIT(H316,";") &amp; ":" &amp; _xlfn.TEXTSPLIT(I316,";")
  )
)</f>
        <v>RISK47:C15,C22</v>
      </c>
      <c r="K316" s="290" t="s">
        <v>546</v>
      </c>
      <c r="L316" s="253" t="b" cm="1">
        <f t="array" ref="L316">_xlfn.LET(
  _xlpm.hay, TRIM(Triggers!$N$1:$BF$1),
  _xlpm.keysRaw, IFERROR(TRIM(_xlfn.TEXTSPLIT(B316,",")),""),
  _xlpm.tagsRaw, IFERROR(TRIM(_xlfn.TEXTSPLIT(F316,",")),""),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6" s="266" t="str">
        <f>_xlfn.XLOOKUP(C316, FA!D:D, FA!E:E, "")</f>
        <v>FA:TRANSPARENCY</v>
      </c>
      <c r="N316" s="290" t="s">
        <v>2378</v>
      </c>
      <c r="O316" s="253" t="str" cm="1">
        <f t="array" ref="O316:X316">_xlfn.LET(
  _xlpm.groups, _xlfn.TEXTSPLIT(J316,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6" s="253" t="str">
        <v>RISK47</v>
      </c>
      <c r="Q316" s="253" t="str">
        <v>Impaired Contestability Due to Communication Failures</v>
      </c>
      <c r="R316" s="253"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S316" s="253" t="str">
        <v>C15</v>
      </c>
      <c r="T316"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16"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16" s="253" t="str">
        <v>C22</v>
      </c>
      <c r="W316" s="253" t="str">
        <v>User Policies and Education
To help end users understand how AI systems handle their data, what risks exist, and how they can protect themselves. Clear, accessible policies and education foster trust, reduce misuse, and improve informed consent.</v>
      </c>
      <c r="X316"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row>
    <row r="317" spans="1:30" ht="25.5" customHeight="1">
      <c r="A317" s="289" t="s">
        <v>2379</v>
      </c>
      <c r="B317" s="290" t="s">
        <v>548</v>
      </c>
      <c r="C317" s="288" t="s">
        <v>1012</v>
      </c>
      <c r="D317" s="290" t="s">
        <v>2380</v>
      </c>
      <c r="E317" s="290" t="s">
        <v>1007</v>
      </c>
      <c r="F317" s="288" t="s">
        <v>1146</v>
      </c>
      <c r="G317" s="288" t="s">
        <v>1021</v>
      </c>
      <c r="H317" s="290" t="s">
        <v>2264</v>
      </c>
      <c r="I317" s="290" t="s">
        <v>2381</v>
      </c>
      <c r="J317" s="290" t="str" cm="1">
        <f t="array" ref="J317">_xlfn.TEXTJOIN(" | ",,
  IF(I317="",
     _xlfn.TEXTSPLIT(H317,";"),
     _xlfn.TEXTSPLIT(H317,";") &amp; ":" &amp; _xlfn.TEXTSPLIT(I317,";")
  )
)</f>
        <v>RISK64:C36,C38,C25</v>
      </c>
      <c r="K317" s="290" t="s">
        <v>546</v>
      </c>
      <c r="L317" s="253" t="b" cm="1">
        <f t="array" ref="L317">_xlfn.LET(
  _xlpm.hay, TRIM(Triggers!$N$1:$BF$1),
  _xlpm.keysRaw, IFERROR(TRIM(_xlfn.TEXTSPLIT(B317,",")),""),
  _xlpm.tagsRaw, IFERROR(TRIM(_xlfn.TEXTSPLIT(F317,",")),""),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7" s="266" t="str">
        <f>_xlfn.XLOOKUP(C317, FA!D:D, FA!E:E, "")</f>
        <v>FA:HOVERSIGHT</v>
      </c>
      <c r="N317" s="290" t="s">
        <v>2382</v>
      </c>
      <c r="O317" s="253" t="str" cm="1">
        <f t="array" ref="O317:AA317">_xlfn.LET(
  _xlpm.groups, _xlfn.TEXTSPLIT(J317,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7" s="253" t="str">
        <v>RISK64</v>
      </c>
      <c r="Q317" s="253" t="str">
        <v>Compound harm due to unresolved issues across multiple layers</v>
      </c>
      <c r="R317" s="253"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S317" s="253" t="str">
        <v>C36</v>
      </c>
      <c r="T317"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U317"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V317" s="253" t="str">
        <v>C38</v>
      </c>
      <c r="W317" s="253" t="str">
        <v xml:space="preserve">Continuous Incident Response
To ensure that any issues or incidents with live AI models are detected and addressed immediately. This minimizes risk, reduces user impact, and supports system stability and trust.
</v>
      </c>
      <c r="X317" s="253" t="str">
        <v xml:space="preserve">Set up automated alerts for errors, anomalies, or incidents. 
. Establish clear, rapid response and escalation procedures.  
. Review all incidents and update processes based on lessons learned.
</v>
      </c>
      <c r="Y317" s="253" t="str">
        <v>C25</v>
      </c>
      <c r="Z317" s="253" t="str">
        <v>Risk Governance
To maintain a clear understanding of the residual risks that AI systems pose, allowing for informed decisions and ongoing improvement. A well-maintained AI risk register enables prioritization, accountability, and regulatory compliance.</v>
      </c>
      <c r="AA317"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318" spans="1:30" ht="25.5" customHeight="1">
      <c r="A318" s="289" t="s">
        <v>2383</v>
      </c>
      <c r="B318" s="290" t="s">
        <v>548</v>
      </c>
      <c r="C318" s="288" t="s">
        <v>1116</v>
      </c>
      <c r="D318" s="290" t="s">
        <v>2384</v>
      </c>
      <c r="E318" s="290" t="s">
        <v>1007</v>
      </c>
      <c r="F318" s="288" t="s">
        <v>267</v>
      </c>
      <c r="G318" s="288" t="s">
        <v>178</v>
      </c>
      <c r="H318" s="290" t="s">
        <v>1318</v>
      </c>
      <c r="I318" s="290" t="s">
        <v>2095</v>
      </c>
      <c r="J318" s="290" t="str" cm="1">
        <f t="array" ref="J318">_xlfn.TEXTJOIN(" | ",,
  IF(I318="",
     _xlfn.TEXTSPLIT(H318,";"),
     _xlfn.TEXTSPLIT(H318,";") &amp; ":" &amp; _xlfn.TEXTSPLIT(I318,";")
  )
)</f>
        <v>RISK46:C56</v>
      </c>
      <c r="K318" s="290" t="s">
        <v>546</v>
      </c>
      <c r="L318" s="253" t="b" cm="1">
        <f t="array" ref="L318">_xlfn.LET(
  _xlpm.hay, TRIM(Triggers!$N$1:$BF$1),
  _xlpm.keysRaw, IFERROR(TRIM(_xlfn.TEXTSPLIT(B318,",")),""),
  _xlpm.tagsRaw, IFERROR(TRIM(_xlfn.TEXTSPLIT(F318,",")),""),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8" s="266" t="str">
        <f>_xlfn.XLOOKUP(C318, FA!D:D, FA!E:E, "")</f>
        <v>FA:CONTESTABILITY</v>
      </c>
      <c r="N318" s="290" t="s">
        <v>2385</v>
      </c>
      <c r="O318" s="253" t="str" cm="1">
        <f t="array" ref="O318:U318">_xlfn.LET(
  _xlpm.groups, _xlfn.TEXTSPLIT(J318,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8" s="253" t="str">
        <v>RISK46</v>
      </c>
      <c r="Q318" s="253" t="str">
        <v>Inability to Incorporate Feedback and Support Contestability</v>
      </c>
      <c r="R318"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18" s="253" t="str">
        <v>C56</v>
      </c>
      <c r="T318"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18"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19" spans="1:30" ht="25.5" customHeight="1">
      <c r="A319" s="289" t="s">
        <v>2386</v>
      </c>
      <c r="B319" s="290" t="s">
        <v>552</v>
      </c>
      <c r="C319" s="288" t="s">
        <v>1012</v>
      </c>
      <c r="D319" s="290" t="s">
        <v>2387</v>
      </c>
      <c r="E319" s="290" t="s">
        <v>1007</v>
      </c>
      <c r="F319" s="288" t="s">
        <v>1146</v>
      </c>
      <c r="G319" s="288" t="s">
        <v>1422</v>
      </c>
      <c r="H319" s="290" t="s">
        <v>2372</v>
      </c>
      <c r="I319" s="290" t="s">
        <v>2373</v>
      </c>
      <c r="J319" s="290" t="str" cm="1">
        <f t="array" ref="J319">_xlfn.TEXTJOIN(" | ",,
  IF(I319="",
     _xlfn.TEXTSPLIT(H319,";"),
     _xlfn.TEXTSPLIT(H319,";") &amp; ":" &amp; _xlfn.TEXTSPLIT(I319,";")
  )
)</f>
        <v>RISK46:C56 | RISK34:C23</v>
      </c>
      <c r="K319" s="290" t="s">
        <v>550</v>
      </c>
      <c r="L319" s="253" t="b" cm="1">
        <f t="array" ref="L319">_xlfn.LET(
  _xlpm.hay, TRIM(Triggers!$N$1:$BF$1),
  _xlpm.keysRaw, IFERROR(TRIM(_xlfn.TEXTSPLIT(B319,",")),""),
  _xlpm.tagsRaw, IFERROR(TRIM(_xlfn.TEXTSPLIT(F319,",")),""),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9" s="266" t="str">
        <f>_xlfn.XLOOKUP(C319, FA!D:D, FA!E:E, "")</f>
        <v>FA:HOVERSIGHT</v>
      </c>
      <c r="N319" s="290" t="s">
        <v>2388</v>
      </c>
      <c r="O319" s="253" t="str" cm="1">
        <f t="array" ref="O319:AA319">_xlfn.LET(
  _xlpm.groups, _xlfn.TEXTSPLIT(J319,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9" s="253" t="str">
        <v>RISK46</v>
      </c>
      <c r="Q319" s="253" t="str">
        <v>Inability to Incorporate Feedback and Support Contestability</v>
      </c>
      <c r="R319"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19" s="253" t="str">
        <v>C56</v>
      </c>
      <c r="T319"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19"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319" s="253" t="str">
        <v>RISK34</v>
      </c>
      <c r="W319" s="253" t="str">
        <v>No clear responsibility for AI outcomes and failures</v>
      </c>
      <c r="X319"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Y319" s="253" t="str">
        <v>C23</v>
      </c>
      <c r="Z319"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319"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320" spans="1:30" ht="25.5" customHeight="1">
      <c r="A320" s="289" t="s">
        <v>2389</v>
      </c>
      <c r="B320" s="290" t="s">
        <v>552</v>
      </c>
      <c r="C320" s="288" t="s">
        <v>1164</v>
      </c>
      <c r="D320" s="290" t="s">
        <v>2390</v>
      </c>
      <c r="E320" s="290" t="s">
        <v>1007</v>
      </c>
      <c r="F320" s="288" t="s">
        <v>255</v>
      </c>
      <c r="G320" s="288" t="s">
        <v>178</v>
      </c>
      <c r="H320" s="290" t="s">
        <v>2391</v>
      </c>
      <c r="I320" s="290" t="s">
        <v>2392</v>
      </c>
      <c r="J320" s="290" t="str" cm="1">
        <f t="array" ref="J320">_xlfn.TEXTJOIN(" | ",,
  IF(I320="",
     _xlfn.TEXTSPLIT(H320,";"),
     _xlfn.TEXTSPLIT(H320,";") &amp; ":" &amp; _xlfn.TEXTSPLIT(I320,";")
  )
)</f>
        <v>RISK47:C15,C22 | RISK23:C56</v>
      </c>
      <c r="K320" s="290" t="s">
        <v>550</v>
      </c>
      <c r="L320" s="253" t="b" cm="1">
        <f t="array" ref="L320">_xlfn.LET(
  _xlpm.hay, TRIM(Triggers!$N$1:$BF$1),
  _xlpm.keysRaw, IFERROR(TRIM(_xlfn.TEXTSPLIT(B320,",")),""),
  _xlpm.tagsRaw, IFERROR(TRIM(_xlfn.TEXTSPLIT(F320,",")),""),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0" s="266" t="str">
        <f>_xlfn.XLOOKUP(C320, FA!D:D, FA!E:E, "")</f>
        <v>FA:TRANSPARENCY</v>
      </c>
      <c r="N320" s="290" t="s">
        <v>2393</v>
      </c>
      <c r="O320" s="253" t="str" cm="1">
        <f t="array" ref="O320:AD320">_xlfn.LET(
  _xlpm.groups, _xlfn.TEXTSPLIT(J320,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0" s="253" t="str">
        <v>RISK47</v>
      </c>
      <c r="Q320" s="253" t="str">
        <v>Impaired Contestability Due to Communication Failures</v>
      </c>
      <c r="R320" s="253"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S320" s="253" t="str">
        <v>C15</v>
      </c>
      <c r="T320"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20"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20" s="253" t="str">
        <v>C22</v>
      </c>
      <c r="W320" s="253" t="str">
        <v>User Policies and Education
To help end users understand how AI systems handle their data, what risks exist, and how they can protect themselves. Clear, accessible policies and education foster trust, reduce misuse, and improve informed consent.</v>
      </c>
      <c r="X320"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20" s="253" t="str">
        <v>RISK23</v>
      </c>
      <c r="Z320" s="253" t="str">
        <v>Potential for unnoticed discrimination or unfair treatment in AI outputs</v>
      </c>
      <c r="AA320"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AB320" s="253" t="str">
        <v>C56</v>
      </c>
      <c r="AC320"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D320"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1" spans="1:33" ht="25.5" customHeight="1">
      <c r="A321" s="289" t="s">
        <v>2394</v>
      </c>
      <c r="B321" s="290" t="s">
        <v>552</v>
      </c>
      <c r="C321" s="288" t="s">
        <v>1116</v>
      </c>
      <c r="D321" s="290" t="s">
        <v>2395</v>
      </c>
      <c r="E321" s="290" t="s">
        <v>1007</v>
      </c>
      <c r="F321" s="288" t="s">
        <v>267</v>
      </c>
      <c r="G321" s="288" t="s">
        <v>178</v>
      </c>
      <c r="H321" s="290" t="s">
        <v>1318</v>
      </c>
      <c r="I321" s="290" t="s">
        <v>2095</v>
      </c>
      <c r="J321" s="290" t="str" cm="1">
        <f t="array" ref="J321">_xlfn.TEXTJOIN(" | ",,
  IF(I321="",
     _xlfn.TEXTSPLIT(H321,";"),
     _xlfn.TEXTSPLIT(H321,";") &amp; ":" &amp; _xlfn.TEXTSPLIT(I321,";")
  )
)</f>
        <v>RISK46:C56</v>
      </c>
      <c r="K321" s="290" t="s">
        <v>550</v>
      </c>
      <c r="L321" s="253" t="b" cm="1">
        <f t="array" ref="L321">_xlfn.LET(
  _xlpm.hay, TRIM(Triggers!$N$1:$BF$1),
  _xlpm.keysRaw, IFERROR(TRIM(_xlfn.TEXTSPLIT(B321,",")),""),
  _xlpm.tagsRaw, IFERROR(TRIM(_xlfn.TEXTSPLIT(F321,",")),""),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1" s="266" t="str">
        <f>_xlfn.XLOOKUP(C321, FA!D:D, FA!E:E, "")</f>
        <v>FA:CONTESTABILITY</v>
      </c>
      <c r="N321" s="290" t="s">
        <v>2396</v>
      </c>
      <c r="O321" s="253" t="str" cm="1">
        <f t="array" ref="O321:U321">_xlfn.LET(
  _xlpm.groups, _xlfn.TEXTSPLIT(J321,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1" s="253" t="str">
        <v>RISK46</v>
      </c>
      <c r="Q321" s="253" t="str">
        <v>Inability to Incorporate Feedback and Support Contestability</v>
      </c>
      <c r="R321"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1" s="253" t="str">
        <v>C56</v>
      </c>
      <c r="T321"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1"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2" spans="1:33" ht="25.5" customHeight="1">
      <c r="A322" s="289" t="s">
        <v>2397</v>
      </c>
      <c r="B322" s="290" t="s">
        <v>556</v>
      </c>
      <c r="C322" s="288" t="s">
        <v>1012</v>
      </c>
      <c r="D322" s="290" t="s">
        <v>2398</v>
      </c>
      <c r="E322" s="290" t="s">
        <v>1007</v>
      </c>
      <c r="F322" s="288" t="s">
        <v>1283</v>
      </c>
      <c r="G322" s="288" t="s">
        <v>1021</v>
      </c>
      <c r="H322" s="290" t="s">
        <v>1034</v>
      </c>
      <c r="I322" s="290" t="s">
        <v>2148</v>
      </c>
      <c r="J322" s="290" t="str" cm="1">
        <f t="array" ref="J322">_xlfn.TEXTJOIN(" | ",,
  IF(I322="",
     _xlfn.TEXTSPLIT(H322,";"),
     _xlfn.TEXTSPLIT(H322,";") &amp; ":" &amp; _xlfn.TEXTSPLIT(I322,";")
  )
)</f>
        <v>RISK34:C23</v>
      </c>
      <c r="K322" s="290" t="s">
        <v>554</v>
      </c>
      <c r="L322" s="253" t="b" cm="1">
        <f t="array" ref="L322">_xlfn.LET(
  _xlpm.hay, TRIM(Triggers!$N$1:$BF$1),
  _xlpm.keysRaw, IFERROR(TRIM(_xlfn.TEXTSPLIT(B322,",")),""),
  _xlpm.tagsRaw, IFERROR(TRIM(_xlfn.TEXTSPLIT(F322,",")),""),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2" s="266" t="str">
        <f>_xlfn.XLOOKUP(C322, FA!D:D, FA!E:E, "")</f>
        <v>FA:HOVERSIGHT</v>
      </c>
      <c r="N322" s="290" t="s">
        <v>2399</v>
      </c>
      <c r="O322" s="253" t="str" cm="1">
        <f t="array" ref="O322:U322">_xlfn.LET(
  _xlpm.groups, _xlfn.TEXTSPLIT(J322,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2" s="253" t="str">
        <v>RISK34</v>
      </c>
      <c r="Q322" s="253" t="str">
        <v>No clear responsibility for AI outcomes and failures</v>
      </c>
      <c r="R322"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322" s="253" t="str">
        <v>C23</v>
      </c>
      <c r="T322"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322"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323" spans="1:33" ht="25.5" customHeight="1">
      <c r="A323" s="289" t="s">
        <v>2400</v>
      </c>
      <c r="B323" s="290" t="s">
        <v>556</v>
      </c>
      <c r="C323" s="288" t="s">
        <v>1164</v>
      </c>
      <c r="D323" s="290" t="s">
        <v>2401</v>
      </c>
      <c r="E323" s="290" t="s">
        <v>1007</v>
      </c>
      <c r="F323" s="288" t="s">
        <v>255</v>
      </c>
      <c r="G323" s="288" t="s">
        <v>178</v>
      </c>
      <c r="H323" s="290" t="s">
        <v>2402</v>
      </c>
      <c r="I323" s="290" t="s">
        <v>2095</v>
      </c>
      <c r="J323" s="290" t="str" cm="1">
        <f t="array" ref="J323">_xlfn.TEXTJOIN(" | ",,
  IF(I323="",
     _xlfn.TEXTSPLIT(H323,";"),
     _xlfn.TEXTSPLIT(H323,";") &amp; ":" &amp; _xlfn.TEXTSPLIT(I323,";")
  )
)</f>
        <v>RISK44:C56</v>
      </c>
      <c r="K323" s="290" t="s">
        <v>554</v>
      </c>
      <c r="L323" s="253" t="b" cm="1">
        <f t="array" ref="L323">_xlfn.LET(
  _xlpm.hay, TRIM(Triggers!$N$1:$BF$1),
  _xlpm.keysRaw, IFERROR(TRIM(_xlfn.TEXTSPLIT(B323,",")),""),
  _xlpm.tagsRaw, IFERROR(TRIM(_xlfn.TEXTSPLIT(F323,",")),""),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3" s="266" t="str">
        <f>_xlfn.XLOOKUP(C323, FA!D:D, FA!E:E, "")</f>
        <v>FA:TRANSPARENCY</v>
      </c>
      <c r="N323" s="290" t="s">
        <v>2403</v>
      </c>
      <c r="O323" s="253" t="str" cm="1">
        <f t="array" ref="O323:U323">_xlfn.LET(
  _xlpm.groups, _xlfn.TEXTSPLIT(J323,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3" s="253" t="str">
        <v>RISK44</v>
      </c>
      <c r="Q323" s="253" t="str">
        <v>Loss of Public Trust Due to Lack of Transparency and Community Engagement</v>
      </c>
      <c r="R323" s="253" t="str">
        <v>When AI projects fail to clearly communicate their scope, goals, and safeguards—or neglect to engage communities who are affected—the result is often public misunderstanding, mistrust, or resistance. Without transparency and inclusive outreach, particularly in high-risk use cases, stakeholders may perceive the system as opaque, imposed, or unaccountable. This undermines social license, reduces adoption, and increases reputational and operational risk.</v>
      </c>
      <c r="S323" s="253" t="str">
        <v>C56</v>
      </c>
      <c r="T323"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3"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4" spans="1:33" ht="25.5" customHeight="1">
      <c r="A324" s="289" t="s">
        <v>2404</v>
      </c>
      <c r="B324" s="290" t="s">
        <v>556</v>
      </c>
      <c r="C324" s="288" t="s">
        <v>1231</v>
      </c>
      <c r="D324" s="290" t="s">
        <v>2405</v>
      </c>
      <c r="E324" s="290" t="s">
        <v>1362</v>
      </c>
      <c r="F324" s="288" t="s">
        <v>259</v>
      </c>
      <c r="G324" s="288" t="s">
        <v>1422</v>
      </c>
      <c r="H324" s="290" t="s">
        <v>2264</v>
      </c>
      <c r="I324" s="290" t="s">
        <v>2406</v>
      </c>
      <c r="J324" s="290" t="str" cm="1">
        <f t="array" ref="J324">_xlfn.TEXTJOIN(" | ",,
  IF(I324="",
     _xlfn.TEXTSPLIT(H324,";"),
     _xlfn.TEXTSPLIT(H324,";") &amp; ":" &amp; _xlfn.TEXTSPLIT(I324,";")
  )
)</f>
        <v>RISK64:C38,C25,C56</v>
      </c>
      <c r="K324" s="290" t="s">
        <v>554</v>
      </c>
      <c r="L324" s="253" t="b" cm="1">
        <f t="array" ref="L324">_xlfn.LET(
  _xlpm.hay, TRIM(Triggers!$N$1:$BF$1),
  _xlpm.keysRaw, IFERROR(TRIM(_xlfn.TEXTSPLIT(B324,",")),""),
  _xlpm.tagsRaw, IFERROR(TRIM(_xlfn.TEXTSPLIT(F324,",")),""),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4" s="266" t="str">
        <f>_xlfn.XLOOKUP(C324, FA!D:D, FA!E:E, "")</f>
        <v>FA:RELIABILITY</v>
      </c>
      <c r="N324" s="290" t="s">
        <v>2407</v>
      </c>
      <c r="O324" s="253" t="str" cm="1">
        <f t="array" ref="O324:AA324">_xlfn.LET(
  _xlpm.groups, _xlfn.TEXTSPLIT(J324,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4" s="253" t="str">
        <v>RISK64</v>
      </c>
      <c r="Q324" s="253" t="str">
        <v>Compound harm due to unresolved issues across multiple layers</v>
      </c>
      <c r="R324" s="253"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S324" s="253" t="str">
        <v>C38</v>
      </c>
      <c r="T324" s="253" t="str">
        <v xml:space="preserve">Continuous Incident Response
To ensure that any issues or incidents with live AI models are detected and addressed immediately. This minimizes risk, reduces user impact, and supports system stability and trust.
</v>
      </c>
      <c r="U324" s="253" t="str">
        <v xml:space="preserve">Set up automated alerts for errors, anomalies, or incidents. 
. Establish clear, rapid response and escalation procedures.  
. Review all incidents and update processes based on lessons learned.
</v>
      </c>
      <c r="V324" s="253" t="str">
        <v>C25</v>
      </c>
      <c r="W324" s="253" t="str">
        <v>Risk Governance
To maintain a clear understanding of the residual risks that AI systems pose, allowing for informed decisions and ongoing improvement. A well-maintained AI risk register enables prioritization, accountability, and regulatory compliance.</v>
      </c>
      <c r="X324"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Y324" s="253" t="str">
        <v>C56</v>
      </c>
      <c r="Z324"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A324"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5" spans="1:33" ht="25.5" customHeight="1">
      <c r="A325" s="289" t="s">
        <v>2408</v>
      </c>
      <c r="B325" s="290" t="s">
        <v>556</v>
      </c>
      <c r="C325" s="288" t="s">
        <v>1012</v>
      </c>
      <c r="D325" s="290" t="s">
        <v>2409</v>
      </c>
      <c r="E325" s="290" t="s">
        <v>1007</v>
      </c>
      <c r="F325" s="288" t="s">
        <v>1140</v>
      </c>
      <c r="G325" s="288" t="s">
        <v>1021</v>
      </c>
      <c r="H325" s="290" t="s">
        <v>2410</v>
      </c>
      <c r="I325" s="290" t="s">
        <v>2411</v>
      </c>
      <c r="J325" s="290" t="str" cm="1">
        <f t="array" ref="J325">_xlfn.TEXTJOIN(" | ",,
  IF(I325="",
     _xlfn.TEXTSPLIT(H325,";"),
     _xlfn.TEXTSPLIT(H325,";") &amp; ":" &amp; _xlfn.TEXTSPLIT(I325,";")
  )
)</f>
        <v>RISK46:C56 | RISK46:C56 | RISK47:C56</v>
      </c>
      <c r="K325" s="290" t="s">
        <v>554</v>
      </c>
      <c r="L325" s="253" t="b" cm="1">
        <f t="array" ref="L325">_xlfn.LET(
  _xlpm.hay, TRIM(Triggers!$N$1:$BF$1),
  _xlpm.keysRaw, IFERROR(TRIM(_xlfn.TEXTSPLIT(B325,",")),""),
  _xlpm.tagsRaw, IFERROR(TRIM(_xlfn.TEXTSPLIT(F325,",")),""),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5" s="266" t="str">
        <f>_xlfn.XLOOKUP(C325, FA!D:D, FA!E:E, "")</f>
        <v>FA:HOVERSIGHT</v>
      </c>
      <c r="N325" s="290" t="s">
        <v>2412</v>
      </c>
      <c r="O325" s="253" t="str" cm="1">
        <f t="array" ref="O325:AG325">_xlfn.LET(
  _xlpm.groups, _xlfn.TEXTSPLIT(J325,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5" s="253" t="str">
        <v>RISK46</v>
      </c>
      <c r="Q325" s="253" t="str">
        <v>Inability to Incorporate Feedback and Support Contestability</v>
      </c>
      <c r="R325"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5" s="253" t="str">
        <v>C56</v>
      </c>
      <c r="T325"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5"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325" s="253" t="str">
        <v>RISK46</v>
      </c>
      <c r="W325" s="253" t="str">
        <v>Inability to Incorporate Feedback and Support Contestability</v>
      </c>
      <c r="X325"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Y325" s="253" t="str">
        <v>C56</v>
      </c>
      <c r="Z325"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A325"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AB325" s="253" t="str">
        <v>RISK47</v>
      </c>
      <c r="AC325" s="253" t="str">
        <v>Impaired Contestability Due to Communication Failures</v>
      </c>
      <c r="AD325" s="253"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AE325" s="253" t="str">
        <v>C56</v>
      </c>
      <c r="AF325"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G325"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6" spans="1:33" ht="25.5" customHeight="1">
      <c r="A326" s="289" t="s">
        <v>2413</v>
      </c>
      <c r="B326" s="290" t="s">
        <v>556</v>
      </c>
      <c r="C326" s="288" t="s">
        <v>1116</v>
      </c>
      <c r="D326" s="290" t="s">
        <v>2414</v>
      </c>
      <c r="E326" s="290" t="s">
        <v>1007</v>
      </c>
      <c r="F326" s="288" t="s">
        <v>267</v>
      </c>
      <c r="G326" s="288" t="s">
        <v>178</v>
      </c>
      <c r="H326" s="290" t="s">
        <v>1318</v>
      </c>
      <c r="I326" s="290" t="s">
        <v>2095</v>
      </c>
      <c r="J326" s="290" t="str" cm="1">
        <f t="array" ref="J326">_xlfn.TEXTJOIN(" | ",,
  IF(I326="",
     _xlfn.TEXTSPLIT(H326,";"),
     _xlfn.TEXTSPLIT(H326,";") &amp; ":" &amp; _xlfn.TEXTSPLIT(I326,";")
  )
)</f>
        <v>RISK46:C56</v>
      </c>
      <c r="K326" s="290" t="s">
        <v>554</v>
      </c>
      <c r="L326" s="253" t="b" cm="1">
        <f t="array" ref="L326">_xlfn.LET(
  _xlpm.hay, TRIM(Triggers!$N$1:$BF$1),
  _xlpm.keysRaw, IFERROR(TRIM(_xlfn.TEXTSPLIT(B326,",")),""),
  _xlpm.tagsRaw, IFERROR(TRIM(_xlfn.TEXTSPLIT(F326,",")),""),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6" s="266" t="str">
        <f>_xlfn.XLOOKUP(C326, FA!D:D, FA!E:E, "")</f>
        <v>FA:CONTESTABILITY</v>
      </c>
      <c r="N326" s="290" t="s">
        <v>2415</v>
      </c>
      <c r="O326" s="253" t="str" cm="1">
        <f t="array" ref="O326:U326">_xlfn.LET(
  _xlpm.groups, _xlfn.TEXTSPLIT(J326,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6" s="253" t="str">
        <v>RISK46</v>
      </c>
      <c r="Q326" s="253" t="str">
        <v>Inability to Incorporate Feedback and Support Contestability</v>
      </c>
      <c r="R326"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6" s="253" t="str">
        <v>C56</v>
      </c>
      <c r="T326"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6"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7" spans="1:33" ht="25.5" customHeight="1">
      <c r="A327" s="289" t="s">
        <v>2416</v>
      </c>
      <c r="B327" s="290" t="s">
        <v>556</v>
      </c>
      <c r="C327" s="288" t="s">
        <v>1005</v>
      </c>
      <c r="D327" s="290" t="s">
        <v>2417</v>
      </c>
      <c r="E327" s="290" t="s">
        <v>1007</v>
      </c>
      <c r="F327" s="288" t="s">
        <v>242</v>
      </c>
      <c r="G327" s="288" t="s">
        <v>179</v>
      </c>
      <c r="H327" s="290" t="s">
        <v>1318</v>
      </c>
      <c r="I327" s="290" t="s">
        <v>1662</v>
      </c>
      <c r="J327" s="290" t="str" cm="1">
        <f t="array" ref="J327">_xlfn.TEXTJOIN(" | ",,
  IF(I327="",
     _xlfn.TEXTSPLIT(H327,";"),
     _xlfn.TEXTSPLIT(H327,";") &amp; ":" &amp; _xlfn.TEXTSPLIT(I327,";")
  )
)</f>
        <v>RISK46:C25</v>
      </c>
      <c r="K327" s="290" t="s">
        <v>554</v>
      </c>
      <c r="L327" s="253" t="b" cm="1">
        <f t="array" ref="L327">_xlfn.LET(
  _xlpm.hay, TRIM(Triggers!$N$1:$BF$1),
  _xlpm.keysRaw, IFERROR(TRIM(_xlfn.TEXTSPLIT(B327,",")),""),
  _xlpm.tagsRaw, IFERROR(TRIM(_xlfn.TEXTSPLIT(F327,",")),""),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7" s="266" t="str">
        <f>_xlfn.XLOOKUP(C327, FA!D:D, FA!E:E, "")</f>
        <v>FA:HSE</v>
      </c>
      <c r="N327" s="290" t="s">
        <v>2418</v>
      </c>
      <c r="O327" s="253" t="str" cm="1">
        <f t="array" ref="O327:U327">_xlfn.LET(
  _xlpm.groups, _xlfn.TEXTSPLIT(J327,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7" s="253" t="str">
        <v>RISK46</v>
      </c>
      <c r="Q327" s="253" t="str">
        <v>Inability to Incorporate Feedback and Support Contestability</v>
      </c>
      <c r="R327"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7" s="253" t="str">
        <v>C25</v>
      </c>
      <c r="T327" s="253" t="str">
        <v>Risk Governance
To maintain a clear understanding of the residual risks that AI systems pose, allowing for informed decisions and ongoing improvement. A well-maintained AI risk register enables prioritization, accountability, and regulatory compliance.</v>
      </c>
      <c r="U327"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328" spans="1:33" ht="25.5" customHeight="1">
      <c r="A328" s="289" t="s">
        <v>2419</v>
      </c>
      <c r="B328" s="290" t="s">
        <v>560</v>
      </c>
      <c r="C328" s="288" t="s">
        <v>1372</v>
      </c>
      <c r="D328" s="290" t="s">
        <v>2420</v>
      </c>
      <c r="E328" s="290" t="s">
        <v>1007</v>
      </c>
      <c r="F328" s="288" t="s">
        <v>1146</v>
      </c>
      <c r="G328" s="288" t="s">
        <v>1021</v>
      </c>
      <c r="H328" s="290" t="s">
        <v>2421</v>
      </c>
      <c r="I328" s="290" t="s">
        <v>2422</v>
      </c>
      <c r="J328" s="290" t="str" cm="1">
        <f t="array" ref="J328">_xlfn.TEXTJOIN(" | ",,
  IF(I328="",
     _xlfn.TEXTSPLIT(H328,";"),
     _xlfn.TEXTSPLIT(H328,";") &amp; ":" &amp; _xlfn.TEXTSPLIT(I328,";")
  )
)</f>
        <v>RISK46:C56,C22,C46 | RISK44:C48</v>
      </c>
      <c r="K328" s="290" t="s">
        <v>558</v>
      </c>
      <c r="L328" s="253" t="b" cm="1">
        <f t="array" ref="L328">_xlfn.LET(
  _xlpm.hay, TRIM(Triggers!$N$1:$BF$1),
  _xlpm.keysRaw, IFERROR(TRIM(_xlfn.TEXTSPLIT(B328,",")),""),
  _xlpm.tagsRaw, IFERROR(TRIM(_xlfn.TEXTSPLIT(F328,",")),""),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8" s="266" t="str">
        <f>_xlfn.XLOOKUP(C328, FA!D:D, FA!E:E, "")</f>
        <v>FA:HRIGHT</v>
      </c>
      <c r="N328" s="290" t="s">
        <v>2423</v>
      </c>
      <c r="O328" s="253" t="str" cm="1">
        <f t="array" ref="O328:AG328">_xlfn.LET(
  _xlpm.groups, _xlfn.TEXTSPLIT(J328,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8" s="253" t="str">
        <v>RISK46</v>
      </c>
      <c r="Q328" s="253" t="str">
        <v>Inability to Incorporate Feedback and Support Contestability</v>
      </c>
      <c r="R328"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8" s="253" t="str">
        <v>C56</v>
      </c>
      <c r="T328"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8"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328" s="253" t="str">
        <v>C22</v>
      </c>
      <c r="W328" s="253" t="str">
        <v>User Policies and Education
To help end users understand how AI systems handle their data, what risks exist, and how they can protect themselves. Clear, accessible policies and education foster trust, reduce misuse, and improve informed consent.</v>
      </c>
      <c r="X328"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28" s="253" t="str">
        <v>C46</v>
      </c>
      <c r="Z328" s="253" t="str">
        <v xml:space="preserve">Pre-deployment Responsible AI Reviews 
To identify and address risks, vulnerabilities, and potential misuse before AI systems are launched, improving safety, reliability, and public trust.
</v>
      </c>
      <c r="AA32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328" s="253" t="str">
        <v>RISK44</v>
      </c>
      <c r="AC328" s="253" t="str">
        <v>Loss of Public Trust Due to Lack of Transparency and Community Engagement</v>
      </c>
      <c r="AD328" s="253" t="str">
        <v>When AI projects fail to clearly communicate their scope, goals, and safeguards—or neglect to engage communities who are affected—the result is often public misunderstanding, mistrust, or resistance. Without transparency and inclusive outreach, particularly in high-risk use cases, stakeholders may perceive the system as opaque, imposed, or unaccountable. This undermines social license, reduces adoption, and increases reputational and operational risk.</v>
      </c>
      <c r="AE328" s="253" t="str">
        <v>C48</v>
      </c>
      <c r="AF328" s="253" t="str">
        <v xml:space="preserve">Responsible AI Standards &amp; AI Impact Assessments
To ensure AI systems are developed and deployed responsibly by systematically identifying and mitigating risks related to data use, ethics, privacy, societal impact, and compliance.
</v>
      </c>
      <c r="AG328"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29" spans="1:33" ht="25.5" customHeight="1">
      <c r="A329" s="289" t="s">
        <v>2424</v>
      </c>
      <c r="B329" s="290" t="s">
        <v>560</v>
      </c>
      <c r="C329" s="288" t="s">
        <v>1012</v>
      </c>
      <c r="D329" s="290" t="s">
        <v>2425</v>
      </c>
      <c r="E329" s="290" t="s">
        <v>1007</v>
      </c>
      <c r="F329" s="288" t="s">
        <v>1140</v>
      </c>
      <c r="G329" s="288" t="s">
        <v>1021</v>
      </c>
      <c r="H329" s="290" t="s">
        <v>1064</v>
      </c>
      <c r="I329" s="290" t="s">
        <v>2426</v>
      </c>
      <c r="J329" s="290" t="str" cm="1">
        <f t="array" ref="J329">_xlfn.TEXTJOIN(" | ",,
  IF(I329="",
     _xlfn.TEXTSPLIT(H329,";"),
     _xlfn.TEXTSPLIT(H329,";") &amp; ":" &amp; _xlfn.TEXTSPLIT(I329,";")
  )
)</f>
        <v>RISK49:C59,C41,C25,C48</v>
      </c>
      <c r="K329" s="290" t="s">
        <v>558</v>
      </c>
      <c r="L329" s="253" t="b" cm="1">
        <f t="array" ref="L329">_xlfn.LET(
  _xlpm.hay, TRIM(Triggers!$N$1:$BF$1),
  _xlpm.keysRaw, IFERROR(TRIM(_xlfn.TEXTSPLIT(B329,",")),""),
  _xlpm.tagsRaw, IFERROR(TRIM(_xlfn.TEXTSPLIT(F329,",")),""),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9" s="266" t="str">
        <f>_xlfn.XLOOKUP(C329, FA!D:D, FA!E:E, "")</f>
        <v>FA:HOVERSIGHT</v>
      </c>
      <c r="N329" s="290" t="s">
        <v>2427</v>
      </c>
      <c r="O329" s="253" t="str" cm="1">
        <f t="array" ref="O329:AD329">_xlfn.LET(
  _xlpm.groups, _xlfn.TEXTSPLIT(J329,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9" s="253" t="str">
        <v>RISK49</v>
      </c>
      <c r="Q329" s="253" t="str">
        <v>Auditing Challenges Due to Missing Decision Records and Documentation</v>
      </c>
      <c r="R329"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29" s="253" t="str">
        <v>C59</v>
      </c>
      <c r="T329"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29"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29" s="253" t="str">
        <v>C41</v>
      </c>
      <c r="W329" s="253" t="str">
        <v xml:space="preserve">Model Inventory &amp; Audit Logs
To ensure accountability, traceability, and regulatory compliance by keeping detailed records of all AI models, their purposes, usage, and change history. This supports audits, risk reviews, and responsible management.
</v>
      </c>
      <c r="X329" s="253" t="str">
        <v xml:space="preserve">Maintain an up-to-date inventory of all AI models, including descriptions, owners, use cases, and deployment details.
. Implement comprehensive audit logs for access, changes, and usage. 
. Regularly review logs for compliance and risk.
</v>
      </c>
      <c r="Y329" s="253" t="str">
        <v>C25</v>
      </c>
      <c r="Z329" s="253" t="str">
        <v>Risk Governance
To maintain a clear understanding of the residual risks that AI systems pose, allowing for informed decisions and ongoing improvement. A well-maintained AI risk register enables prioritization, accountability, and regulatory compliance.</v>
      </c>
      <c r="AA329"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329" s="253" t="str">
        <v>C48</v>
      </c>
      <c r="AC329" s="253" t="str">
        <v xml:space="preserve">Responsible AI Standards &amp; AI Impact Assessments
To ensure AI systems are developed and deployed responsibly by systematically identifying and mitigating risks related to data use, ethics, privacy, societal impact, and compliance.
</v>
      </c>
      <c r="AD329"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0" spans="1:33" ht="25.5" customHeight="1">
      <c r="A330" s="289" t="s">
        <v>2428</v>
      </c>
      <c r="B330" s="290" t="s">
        <v>564</v>
      </c>
      <c r="C330" s="288" t="s">
        <v>1372</v>
      </c>
      <c r="D330" s="290" t="s">
        <v>2429</v>
      </c>
      <c r="E330" s="290" t="s">
        <v>1007</v>
      </c>
      <c r="F330" s="288" t="s">
        <v>1140</v>
      </c>
      <c r="G330" s="288" t="s">
        <v>1021</v>
      </c>
      <c r="H330" s="290" t="s">
        <v>1064</v>
      </c>
      <c r="I330" s="290" t="s">
        <v>2426</v>
      </c>
      <c r="J330" s="290" t="str" cm="1">
        <f t="array" ref="J330">_xlfn.TEXTJOIN(" | ",,
  IF(I330="",
     _xlfn.TEXTSPLIT(H330,";"),
     _xlfn.TEXTSPLIT(H330,";") &amp; ":" &amp; _xlfn.TEXTSPLIT(I330,";")
  )
)</f>
        <v>RISK49:C59,C41,C25,C48</v>
      </c>
      <c r="K330" s="290" t="s">
        <v>562</v>
      </c>
      <c r="L330" s="253" t="b" cm="1">
        <f t="array" ref="L330">_xlfn.LET(
  _xlpm.hay, TRIM(Triggers!$N$1:$BF$1),
  _xlpm.keysRaw, IFERROR(TRIM(_xlfn.TEXTSPLIT(B330,",")),""),
  _xlpm.tagsRaw, IFERROR(TRIM(_xlfn.TEXTSPLIT(F330,",")),""),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0" s="266" t="str">
        <f>_xlfn.XLOOKUP(C330, FA!D:D, FA!E:E, "")</f>
        <v>FA:HRIGHT</v>
      </c>
      <c r="N330" s="290" t="s">
        <v>2430</v>
      </c>
      <c r="O330" s="253" t="str" cm="1">
        <f t="array" ref="O330:AD330">_xlfn.LET(
  _xlpm.groups, _xlfn.TEXTSPLIT(J330,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0" s="253" t="str">
        <v>RISK49</v>
      </c>
      <c r="Q330" s="253" t="str">
        <v>Auditing Challenges Due to Missing Decision Records and Documentation</v>
      </c>
      <c r="R330"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30" s="253" t="str">
        <v>C59</v>
      </c>
      <c r="T330"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30"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30" s="253" t="str">
        <v>C41</v>
      </c>
      <c r="W330" s="253" t="str">
        <v xml:space="preserve">Model Inventory &amp; Audit Logs
To ensure accountability, traceability, and regulatory compliance by keeping detailed records of all AI models, their purposes, usage, and change history. This supports audits, risk reviews, and responsible management.
</v>
      </c>
      <c r="X330" s="253" t="str">
        <v xml:space="preserve">Maintain an up-to-date inventory of all AI models, including descriptions, owners, use cases, and deployment details.
. Implement comprehensive audit logs for access, changes, and usage. 
. Regularly review logs for compliance and risk.
</v>
      </c>
      <c r="Y330" s="253" t="str">
        <v>C25</v>
      </c>
      <c r="Z330" s="253" t="str">
        <v>Risk Governance
To maintain a clear understanding of the residual risks that AI systems pose, allowing for informed decisions and ongoing improvement. A well-maintained AI risk register enables prioritization, accountability, and regulatory compliance.</v>
      </c>
      <c r="AA330"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330" s="253" t="str">
        <v>C48</v>
      </c>
      <c r="AC330" s="253" t="str">
        <v xml:space="preserve">Responsible AI Standards &amp; AI Impact Assessments
To ensure AI systems are developed and deployed responsibly by systematically identifying and mitigating risks related to data use, ethics, privacy, societal impact, and compliance.
</v>
      </c>
      <c r="AD330"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1" spans="1:33" ht="25.5" customHeight="1">
      <c r="A331" s="289" t="s">
        <v>2431</v>
      </c>
      <c r="B331" s="290" t="s">
        <v>564</v>
      </c>
      <c r="C331" s="288" t="s">
        <v>1012</v>
      </c>
      <c r="D331" s="290" t="s">
        <v>2432</v>
      </c>
      <c r="E331" s="290" t="s">
        <v>1007</v>
      </c>
      <c r="F331" s="288" t="s">
        <v>255</v>
      </c>
      <c r="G331" s="288" t="s">
        <v>178</v>
      </c>
      <c r="H331" s="290" t="s">
        <v>1034</v>
      </c>
      <c r="I331" s="290" t="s">
        <v>1925</v>
      </c>
      <c r="J331" s="290" t="str" cm="1">
        <f t="array" ref="J331">_xlfn.TEXTJOIN(" | ",,
  IF(I331="",
     _xlfn.TEXTSPLIT(H331,";"),
     _xlfn.TEXTSPLIT(H331,";") &amp; ":" &amp; _xlfn.TEXTSPLIT(I331,";")
  )
)</f>
        <v>RISK34:C23,C46,C25,C21</v>
      </c>
      <c r="K331" s="290" t="s">
        <v>562</v>
      </c>
      <c r="L331" s="253" t="b" cm="1">
        <f t="array" ref="L331">_xlfn.LET(
  _xlpm.hay, TRIM(Triggers!$N$1:$BF$1),
  _xlpm.keysRaw, IFERROR(TRIM(_xlfn.TEXTSPLIT(B331,",")),""),
  _xlpm.tagsRaw, IFERROR(TRIM(_xlfn.TEXTSPLIT(F331,",")),""),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1" s="266" t="str">
        <f>_xlfn.XLOOKUP(C331, FA!D:D, FA!E:E, "")</f>
        <v>FA:HOVERSIGHT</v>
      </c>
      <c r="N331" s="290" t="s">
        <v>2433</v>
      </c>
      <c r="O331" s="253" t="str" cm="1">
        <f t="array" ref="O331:AD331">_xlfn.LET(
  _xlpm.groups, _xlfn.TEXTSPLIT(J331,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1" s="253" t="str">
        <v>RISK34</v>
      </c>
      <c r="Q331" s="253" t="str">
        <v>No clear responsibility for AI outcomes and failures</v>
      </c>
      <c r="R331"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331" s="253" t="str">
        <v>C23</v>
      </c>
      <c r="T331"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331"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331" s="253" t="str">
        <v>C46</v>
      </c>
      <c r="W331" s="253" t="str">
        <v xml:space="preserve">Pre-deployment Responsible AI Reviews 
To identify and address risks, vulnerabilities, and potential misuse before AI systems are launched, improving safety, reliability, and public trust.
</v>
      </c>
      <c r="X331"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331" s="253" t="str">
        <v>C25</v>
      </c>
      <c r="Z331" s="253" t="str">
        <v>Risk Governance
To maintain a clear understanding of the residual risks that AI systems pose, allowing for informed decisions and ongoing improvement. A well-maintained AI risk register enables prioritization, accountability, and regulatory compliance.</v>
      </c>
      <c r="AA331"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331" s="253" t="str">
        <v>C21</v>
      </c>
      <c r="AC331" s="253" t="str">
        <v xml:space="preserve">Incident Response Management
To coordinate effective, timely action when AI systems experience security or privacy breaches.
A structured response limits harm, maintains trust, and ensures regulatory compliance.
</v>
      </c>
      <c r="AD331"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332" spans="1:33" ht="25.5" customHeight="1">
      <c r="A332" s="289" t="s">
        <v>2434</v>
      </c>
      <c r="B332" s="290" t="s">
        <v>568</v>
      </c>
      <c r="C332" s="288" t="s">
        <v>1372</v>
      </c>
      <c r="D332" s="290" t="s">
        <v>2435</v>
      </c>
      <c r="E332" s="290" t="s">
        <v>1007</v>
      </c>
      <c r="F332" s="288" t="s">
        <v>1140</v>
      </c>
      <c r="G332" s="288" t="s">
        <v>1021</v>
      </c>
      <c r="H332" s="290" t="s">
        <v>2436</v>
      </c>
      <c r="I332" s="290" t="s">
        <v>2437</v>
      </c>
      <c r="J332" s="290" t="str" cm="1">
        <f t="array" ref="J332">_xlfn.TEXTJOIN(" | ",,
  IF(I332="",
     _xlfn.TEXTSPLIT(H332,";"),
     _xlfn.TEXTSPLIT(H332,";") &amp; ":" &amp; _xlfn.TEXTSPLIT(I332,";")
  )
)</f>
        <v>RISK40:C15,C22,C40,C48</v>
      </c>
      <c r="K332" s="290" t="s">
        <v>566</v>
      </c>
      <c r="L332" s="253" t="b" cm="1">
        <f t="array" ref="L332">_xlfn.LET(
  _xlpm.hay, TRIM(Triggers!$N$1:$BF$1),
  _xlpm.keysRaw, IFERROR(TRIM(_xlfn.TEXTSPLIT(B332,",")),""),
  _xlpm.tagsRaw, IFERROR(TRIM(_xlfn.TEXTSPLIT(F332,",")),""),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2" s="266" t="str">
        <f>_xlfn.XLOOKUP(C332, FA!D:D, FA!E:E, "")</f>
        <v>FA:HRIGHT</v>
      </c>
      <c r="N332" s="290" t="s">
        <v>2438</v>
      </c>
      <c r="O332" s="253" t="str" cm="1">
        <f t="array" ref="O332:AD332">_xlfn.LET(
  _xlpm.groups, _xlfn.TEXTSPLIT(J332,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2" s="253" t="str">
        <v>RISK40</v>
      </c>
      <c r="Q332" s="253" t="str">
        <v>People affected by AI are unaware it's being used</v>
      </c>
      <c r="R332" s="253" t="str">
        <v>Describes the risk that individuals are subject to AI-driven decisions or interactions without being informed that AI is involved. This lack of disclosure undermines transparency, consent, and user autonomy, and may violate legal or ethical norms regarding automated decision-making.</v>
      </c>
      <c r="S332" s="253" t="str">
        <v>C15</v>
      </c>
      <c r="T332"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32"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32" s="253" t="str">
        <v>C22</v>
      </c>
      <c r="W332" s="253" t="str">
        <v>User Policies and Education
To help end users understand how AI systems handle their data, what risks exist, and how they can protect themselves. Clear, accessible policies and education foster trust, reduce misuse, and improve informed consent.</v>
      </c>
      <c r="X332"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32" s="253" t="str">
        <v>C40</v>
      </c>
      <c r="Z332" s="253" t="str">
        <v xml:space="preserve">Disclose AI-generated content
To promote transparency, build user trust, and comply with regulations by making it clear when content has been created by AI rather than a human.
</v>
      </c>
      <c r="AA332" s="253" t="str">
        <v xml:space="preserve">Add visible labels or notices (e.g., “AI-generated”) to chatbot responses, emails, or documents.    
. Implement watermarks or metadata in generated files.       
. Regularly review disclosures for clarity and accuracy.
</v>
      </c>
      <c r="AB332" s="253" t="str">
        <v>C48</v>
      </c>
      <c r="AC332" s="253" t="str">
        <v xml:space="preserve">Responsible AI Standards &amp; AI Impact Assessments
To ensure AI systems are developed and deployed responsibly by systematically identifying and mitigating risks related to data use, ethics, privacy, societal impact, and compliance.
</v>
      </c>
      <c r="AD332"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3" spans="1:33" ht="25.5" customHeight="1">
      <c r="A333" s="289" t="s">
        <v>2439</v>
      </c>
      <c r="B333" s="290" t="s">
        <v>568</v>
      </c>
      <c r="C333" s="288" t="s">
        <v>1012</v>
      </c>
      <c r="D333" s="290" t="s">
        <v>2440</v>
      </c>
      <c r="E333" s="290" t="s">
        <v>1007</v>
      </c>
      <c r="F333" s="288" t="s">
        <v>247</v>
      </c>
      <c r="G333" s="288" t="s">
        <v>1021</v>
      </c>
      <c r="H333" s="290" t="s">
        <v>2436</v>
      </c>
      <c r="I333" s="290" t="s">
        <v>2437</v>
      </c>
      <c r="J333" s="290" t="str" cm="1">
        <f t="array" ref="J333">_xlfn.TEXTJOIN(" | ",,
  IF(I333="",
     _xlfn.TEXTSPLIT(H333,";"),
     _xlfn.TEXTSPLIT(H333,";") &amp; ":" &amp; _xlfn.TEXTSPLIT(I333,";")
  )
)</f>
        <v>RISK40:C15,C22,C40,C48</v>
      </c>
      <c r="K333" s="290" t="s">
        <v>566</v>
      </c>
      <c r="L333" s="253" t="b" cm="1">
        <f t="array" ref="L333">_xlfn.LET(
  _xlpm.hay, TRIM(Triggers!$N$1:$BF$1),
  _xlpm.keysRaw, IFERROR(TRIM(_xlfn.TEXTSPLIT(B333,",")),""),
  _xlpm.tagsRaw, IFERROR(TRIM(_xlfn.TEXTSPLIT(F333,",")),""),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3" s="266" t="str">
        <f>_xlfn.XLOOKUP(C333, FA!D:D, FA!E:E, "")</f>
        <v>FA:HOVERSIGHT</v>
      </c>
      <c r="N333" s="290" t="s">
        <v>2441</v>
      </c>
      <c r="O333" s="253" t="str" cm="1">
        <f t="array" ref="O333:AD333">_xlfn.LET(
  _xlpm.groups, _xlfn.TEXTSPLIT(J333,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3" s="253" t="str">
        <v>RISK40</v>
      </c>
      <c r="Q333" s="253" t="str">
        <v>People affected by AI are unaware it's being used</v>
      </c>
      <c r="R333" s="253" t="str">
        <v>Describes the risk that individuals are subject to AI-driven decisions or interactions without being informed that AI is involved. This lack of disclosure undermines transparency, consent, and user autonomy, and may violate legal or ethical norms regarding automated decision-making.</v>
      </c>
      <c r="S333" s="253" t="str">
        <v>C15</v>
      </c>
      <c r="T333"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33"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33" s="253" t="str">
        <v>C22</v>
      </c>
      <c r="W333" s="253" t="str">
        <v>User Policies and Education
To help end users understand how AI systems handle their data, what risks exist, and how they can protect themselves. Clear, accessible policies and education foster trust, reduce misuse, and improve informed consent.</v>
      </c>
      <c r="X333"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33" s="253" t="str">
        <v>C40</v>
      </c>
      <c r="Z333" s="253" t="str">
        <v xml:space="preserve">Disclose AI-generated content
To promote transparency, build user trust, and comply with regulations by making it clear when content has been created by AI rather than a human.
</v>
      </c>
      <c r="AA333" s="253" t="str">
        <v xml:space="preserve">Add visible labels or notices (e.g., “AI-generated”) to chatbot responses, emails, or documents.    
. Implement watermarks or metadata in generated files.       
. Regularly review disclosures for clarity and accuracy.
</v>
      </c>
      <c r="AB333" s="253" t="str">
        <v>C48</v>
      </c>
      <c r="AC333" s="253" t="str">
        <v xml:space="preserve">Responsible AI Standards &amp; AI Impact Assessments
To ensure AI systems are developed and deployed responsibly by systematically identifying and mitigating risks related to data use, ethics, privacy, societal impact, and compliance.
</v>
      </c>
      <c r="AD333"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4" spans="1:33" ht="25.5" customHeight="1">
      <c r="A334" s="289" t="s">
        <v>2442</v>
      </c>
      <c r="B334" s="290" t="s">
        <v>572</v>
      </c>
      <c r="C334" s="288" t="s">
        <v>1372</v>
      </c>
      <c r="D334" s="290" t="s">
        <v>2443</v>
      </c>
      <c r="E334" s="290" t="s">
        <v>1007</v>
      </c>
      <c r="F334" s="288" t="s">
        <v>247</v>
      </c>
      <c r="G334" s="288" t="s">
        <v>1021</v>
      </c>
      <c r="H334" s="290" t="s">
        <v>2436</v>
      </c>
      <c r="I334" s="290" t="s">
        <v>2437</v>
      </c>
      <c r="J334" s="290" t="str" cm="1">
        <f t="array" ref="J334">_xlfn.TEXTJOIN(" | ",,
  IF(I334="",
     _xlfn.TEXTSPLIT(H334,";"),
     _xlfn.TEXTSPLIT(H334,";") &amp; ":" &amp; _xlfn.TEXTSPLIT(I334,";")
  )
)</f>
        <v>RISK40:C15,C22,C40,C48</v>
      </c>
      <c r="K334" s="290" t="s">
        <v>570</v>
      </c>
      <c r="L334" s="253" t="b" cm="1">
        <f t="array" ref="L334">_xlfn.LET(
  _xlpm.hay, TRIM(Triggers!$N$1:$BF$1),
  _xlpm.keysRaw, IFERROR(TRIM(_xlfn.TEXTSPLIT(B334,",")),""),
  _xlpm.tagsRaw, IFERROR(TRIM(_xlfn.TEXTSPLIT(F334,",")),""),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4" s="266" t="str">
        <f>_xlfn.XLOOKUP(C334, FA!D:D, FA!E:E, "")</f>
        <v>FA:HRIGHT</v>
      </c>
      <c r="N334" s="290" t="s">
        <v>2444</v>
      </c>
      <c r="O334" s="253" t="str" cm="1">
        <f t="array" ref="O334:AD334">_xlfn.LET(
  _xlpm.groups, _xlfn.TEXTSPLIT(J334,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4" s="253" t="str">
        <v>RISK40</v>
      </c>
      <c r="Q334" s="253" t="str">
        <v>People affected by AI are unaware it's being used</v>
      </c>
      <c r="R334" s="253" t="str">
        <v>Describes the risk that individuals are subject to AI-driven decisions or interactions without being informed that AI is involved. This lack of disclosure undermines transparency, consent, and user autonomy, and may violate legal or ethical norms regarding automated decision-making.</v>
      </c>
      <c r="S334" s="253" t="str">
        <v>C15</v>
      </c>
      <c r="T334"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34"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34" s="253" t="str">
        <v>C22</v>
      </c>
      <c r="W334" s="253" t="str">
        <v>User Policies and Education
To help end users understand how AI systems handle their data, what risks exist, and how they can protect themselves. Clear, accessible policies and education foster trust, reduce misuse, and improve informed consent.</v>
      </c>
      <c r="X334"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34" s="253" t="str">
        <v>C40</v>
      </c>
      <c r="Z334" s="253" t="str">
        <v xml:space="preserve">Disclose AI-generated content
To promote transparency, build user trust, and comply with regulations by making it clear when content has been created by AI rather than a human.
</v>
      </c>
      <c r="AA334" s="253" t="str">
        <v xml:space="preserve">Add visible labels or notices (e.g., “AI-generated”) to chatbot responses, emails, or documents.    
. Implement watermarks or metadata in generated files.       
. Regularly review disclosures for clarity and accuracy.
</v>
      </c>
      <c r="AB334" s="253" t="str">
        <v>C48</v>
      </c>
      <c r="AC334" s="253" t="str">
        <v xml:space="preserve">Responsible AI Standards &amp; AI Impact Assessments
To ensure AI systems are developed and deployed responsibly by systematically identifying and mitigating risks related to data use, ethics, privacy, societal impact, and compliance.
</v>
      </c>
      <c r="AD334"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5" spans="1:33" ht="25.5" customHeight="1">
      <c r="A335" s="289" t="s">
        <v>2445</v>
      </c>
      <c r="B335" s="290" t="s">
        <v>572</v>
      </c>
      <c r="C335" s="288" t="s">
        <v>1012</v>
      </c>
      <c r="D335" s="290" t="s">
        <v>2446</v>
      </c>
      <c r="E335" s="290" t="s">
        <v>1007</v>
      </c>
      <c r="F335" s="288" t="s">
        <v>247</v>
      </c>
      <c r="G335" s="288" t="s">
        <v>178</v>
      </c>
      <c r="H335" s="290" t="s">
        <v>1064</v>
      </c>
      <c r="I335" s="290" t="s">
        <v>2447</v>
      </c>
      <c r="J335" s="290" t="str" cm="1">
        <f t="array" ref="J335">_xlfn.TEXTJOIN(" | ",,
  IF(I335="",
     _xlfn.TEXTSPLIT(H335,";"),
     _xlfn.TEXTSPLIT(H335,";") &amp; ":" &amp; _xlfn.TEXTSPLIT(I335,";")
  )
)</f>
        <v>RISK49:C59,C41,C25</v>
      </c>
      <c r="K335" s="290" t="s">
        <v>570</v>
      </c>
      <c r="L335" s="253" t="b" cm="1">
        <f t="array" ref="L335">_xlfn.LET(
  _xlpm.hay, TRIM(Triggers!$N$1:$BF$1),
  _xlpm.keysRaw, IFERROR(TRIM(_xlfn.TEXTSPLIT(B335,",")),""),
  _xlpm.tagsRaw, IFERROR(TRIM(_xlfn.TEXTSPLIT(F335,",")),""),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5" s="266" t="str">
        <f>_xlfn.XLOOKUP(C335, FA!D:D, FA!E:E, "")</f>
        <v>FA:HOVERSIGHT</v>
      </c>
      <c r="N335" s="290" t="s">
        <v>2448</v>
      </c>
      <c r="O335" s="253" t="str" cm="1">
        <f t="array" ref="O335:AA335">_xlfn.LET(
  _xlpm.groups, _xlfn.TEXTSPLIT(J335,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5" s="253" t="str">
        <v>RISK49</v>
      </c>
      <c r="Q335" s="253" t="str">
        <v>Auditing Challenges Due to Missing Decision Records and Documentation</v>
      </c>
      <c r="R335"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35" s="253" t="str">
        <v>C59</v>
      </c>
      <c r="T33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3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35" s="253" t="str">
        <v>C41</v>
      </c>
      <c r="W335" s="253" t="str">
        <v xml:space="preserve">Model Inventory &amp; Audit Logs
To ensure accountability, traceability, and regulatory compliance by keeping detailed records of all AI models, their purposes, usage, and change history. This supports audits, risk reviews, and responsible management.
</v>
      </c>
      <c r="X335" s="253" t="str">
        <v xml:space="preserve">Maintain an up-to-date inventory of all AI models, including descriptions, owners, use cases, and deployment details.
. Implement comprehensive audit logs for access, changes, and usage. 
. Regularly review logs for compliance and risk.
</v>
      </c>
      <c r="Y335" s="253" t="str">
        <v>C25</v>
      </c>
      <c r="Z335" s="253" t="str">
        <v>Risk Governance
To maintain a clear understanding of the residual risks that AI systems pose, allowing for informed decisions and ongoing improvement. A well-maintained AI risk register enables prioritization, accountability, and regulatory compliance.</v>
      </c>
      <c r="AA335"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336" spans="1:33" ht="25.5" customHeight="1">
      <c r="A336" s="289" t="s">
        <v>2449</v>
      </c>
      <c r="B336" s="290" t="s">
        <v>572</v>
      </c>
      <c r="C336" s="288" t="s">
        <v>1116</v>
      </c>
      <c r="D336" s="290" t="s">
        <v>2450</v>
      </c>
      <c r="E336" s="290" t="s">
        <v>1007</v>
      </c>
      <c r="F336" s="288" t="s">
        <v>267</v>
      </c>
      <c r="G336" s="288" t="s">
        <v>178</v>
      </c>
      <c r="H336" s="290" t="s">
        <v>1119</v>
      </c>
      <c r="I336" s="290" t="s">
        <v>2451</v>
      </c>
      <c r="J336" s="290" t="str" cm="1">
        <f t="array" ref="J336">_xlfn.TEXTJOIN(" | ",,
  IF(I336="",
     _xlfn.TEXTSPLIT(H336,";"),
     _xlfn.TEXTSPLIT(H336,";") &amp; ":" &amp; _xlfn.TEXTSPLIT(I336,";")
  )
)</f>
        <v>RISK28:C59,C24,C60,C71,C68</v>
      </c>
      <c r="K336" s="290" t="s">
        <v>570</v>
      </c>
      <c r="L336" s="253" t="b" cm="1">
        <f t="array" ref="L336">_xlfn.LET(
  _xlpm.hay, TRIM(Triggers!$N$1:$BF$1),
  _xlpm.keysRaw, IFERROR(TRIM(_xlfn.TEXTSPLIT(B336,",")),""),
  _xlpm.tagsRaw, IFERROR(TRIM(_xlfn.TEXTSPLIT(F336,",")),""),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6" s="266" t="str">
        <f>_xlfn.XLOOKUP(C336, FA!D:D, FA!E:E, "")</f>
        <v>FA:CONTESTABILITY</v>
      </c>
      <c r="N336" s="290" t="s">
        <v>2452</v>
      </c>
      <c r="O336" s="253" t="str" cm="1">
        <f t="array" ref="O336:AG336">_xlfn.LET(
  _xlpm.groups, _xlfn.TEXTSPLIT(J336,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6" s="253" t="str">
        <v>RISK28</v>
      </c>
      <c r="Q336" s="253" t="str">
        <v>AI service becomes unavailable, impacting users and operations</v>
      </c>
      <c r="R336"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36" s="253" t="str">
        <v>C59</v>
      </c>
      <c r="T336"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36"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36" s="253" t="str">
        <v>C24</v>
      </c>
      <c r="W336" s="253" t="str">
        <v>Product Governance
To ensure all AI models and products adhere to required privacy and security standards before deployment. Systematic governance reduces the risk of non-compliance, reputational harm, and security failures in production.</v>
      </c>
      <c r="X336"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336" s="253" t="str">
        <v>C60</v>
      </c>
      <c r="Z336" s="253" t="str">
        <v>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v>
      </c>
      <c r="AA336" s="253" t="str">
        <v>.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v>
      </c>
      <c r="AB336" s="253" t="str">
        <v>C71</v>
      </c>
      <c r="AC336"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AD336"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c r="AE336" s="253" t="str">
        <v>C68</v>
      </c>
      <c r="AF336" s="253" t="str">
        <v>Backup and Disaster Recovery Plan Implementation
To ensure business continuity and minimize data loss in the event of system failures, cyberattacks, or natural disasters. Without robust backup and recovery strategies, critical data and AI system functionality may be permanently lost or significantly delayed in restoration, leading to operational disruptions, financial losses, and regulatory breaches.</v>
      </c>
      <c r="AG336" s="253" t="str">
        <v>. Schedule automated backups of models, data, and configurations to secure, redundant storage.
. Use versioned backups to support rollback and prevent propagation of corruption.
. Regularly test recovery procedures to ensure integrity and meet recovery time objectives.
. Maintain a documented disaster recovery plan with clear roles and escalation steps.
. Include backup and recovery tests in operational drills or audits.</v>
      </c>
    </row>
    <row r="337" spans="1:45" ht="25.5" customHeight="1">
      <c r="A337" s="289" t="s">
        <v>2453</v>
      </c>
      <c r="B337" s="290" t="s">
        <v>577</v>
      </c>
      <c r="C337" s="288" t="s">
        <v>1231</v>
      </c>
      <c r="D337" s="290" t="s">
        <v>2454</v>
      </c>
      <c r="E337" s="290" t="s">
        <v>1007</v>
      </c>
      <c r="F337" s="288" t="s">
        <v>853</v>
      </c>
      <c r="G337" s="288" t="s">
        <v>178</v>
      </c>
      <c r="H337" s="290" t="s">
        <v>2455</v>
      </c>
      <c r="I337" s="290" t="s">
        <v>2456</v>
      </c>
      <c r="J337" s="290" t="str" cm="1">
        <f t="array" ref="J337">_xlfn.TEXTJOIN(" | ",,
  IF(I337="",
     _xlfn.TEXTSPLIT(H337,";"),
     _xlfn.TEXTSPLIT(H337,";") &amp; ":" &amp; _xlfn.TEXTSPLIT(I337,";")
  )
)</f>
        <v>RISk29:C60</v>
      </c>
      <c r="K337" s="290" t="s">
        <v>575</v>
      </c>
      <c r="L337" s="253" t="b" cm="1">
        <f t="array" ref="L337">_xlfn.LET(
  _xlpm.hay, TRIM(Triggers!$N$1:$BF$1),
  _xlpm.keysRaw, IFERROR(TRIM(_xlfn.TEXTSPLIT(B337,",")),""),
  _xlpm.tagsRaw, IFERROR(TRIM(_xlfn.TEXTSPLIT(F337,",")),""),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7" s="266" t="str">
        <f>_xlfn.XLOOKUP(C337, FA!D:D, FA!E:E, "")</f>
        <v>FA:RELIABILITY</v>
      </c>
      <c r="N337" s="290" t="s">
        <v>2457</v>
      </c>
      <c r="O337" s="253" t="str" cm="1">
        <f t="array" ref="O337:U337">_xlfn.LET(
  _xlpm.groups, _xlfn.TEXTSPLIT(J337,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7" s="253" t="str">
        <v>RISk29</v>
      </c>
      <c r="Q337" s="253" t="str">
        <v>AI system compromised through insecure third-party components</v>
      </c>
      <c r="R337"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337" s="253" t="str">
        <v>C60</v>
      </c>
      <c r="T337" s="253" t="str">
        <v>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v>
      </c>
      <c r="U337" s="253" t="str">
        <v>.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v>
      </c>
    </row>
    <row r="338" spans="1:45" ht="25.5" customHeight="1">
      <c r="A338" s="289" t="s">
        <v>2458</v>
      </c>
      <c r="B338" s="290" t="s">
        <v>577</v>
      </c>
      <c r="C338" s="288" t="s">
        <v>1038</v>
      </c>
      <c r="D338" s="290" t="s">
        <v>2459</v>
      </c>
      <c r="E338" s="290" t="s">
        <v>1007</v>
      </c>
      <c r="F338" s="288" t="s">
        <v>1140</v>
      </c>
      <c r="G338" s="288" t="s">
        <v>178</v>
      </c>
      <c r="H338" s="290" t="s">
        <v>1064</v>
      </c>
      <c r="I338" s="290" t="s">
        <v>2460</v>
      </c>
      <c r="J338" s="290" t="str" cm="1">
        <f t="array" ref="J338">_xlfn.TEXTJOIN(" | ",,
  IF(I338="",
     _xlfn.TEXTSPLIT(H338,";"),
     _xlfn.TEXTSPLIT(H338,";") &amp; ":" &amp; _xlfn.TEXTSPLIT(I338,";")
  )
)</f>
        <v>RISK49:C59,C28,C42</v>
      </c>
      <c r="K338" s="290" t="s">
        <v>575</v>
      </c>
      <c r="L338" s="253" t="b" cm="1">
        <f t="array" ref="L338">_xlfn.LET(
  _xlpm.hay, TRIM(Triggers!$N$1:$BF$1),
  _xlpm.keysRaw, IFERROR(TRIM(_xlfn.TEXTSPLIT(B338,",")),""),
  _xlpm.tagsRaw, IFERROR(TRIM(_xlfn.TEXTSPLIT(F338,",")),""),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8" s="266" t="str">
        <f>_xlfn.XLOOKUP(C338, FA!D:D, FA!E:E, "")</f>
        <v>FA:ACCOUNTABITY;FA:TRANSPARENCY</v>
      </c>
      <c r="N338" s="290" t="s">
        <v>2461</v>
      </c>
      <c r="O338" s="253" t="str" cm="1">
        <f t="array" ref="O338:AA338">_xlfn.LET(
  _xlpm.groups, _xlfn.TEXTSPLIT(J338,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8" s="253" t="str">
        <v>RISK49</v>
      </c>
      <c r="Q338" s="253" t="str">
        <v>Auditing Challenges Due to Missing Decision Records and Documentation</v>
      </c>
      <c r="R338"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38" s="253" t="str">
        <v>C59</v>
      </c>
      <c r="T338"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38"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38" s="253" t="str">
        <v>C28</v>
      </c>
      <c r="W338"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X338" s="253" t="str">
        <v>Track every action your AI agent takes across the entire workflow like tools used, AI models selected, latency, and token usage for complete visibility and faster debugging.</v>
      </c>
      <c r="Y338" s="253" t="str">
        <v>C42</v>
      </c>
      <c r="Z338" s="253" t="str">
        <v xml:space="preserve">Transparency Documentation
To ensure stakeholders understand how and why AI models are used, supporting accountability, informed decision-making, and regulatory compliance. Detailed documentation improves trust and helps with audits or reviews.
</v>
      </c>
      <c r="AA338"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339" spans="1:45" ht="25.5" customHeight="1">
      <c r="A339" s="289" t="s">
        <v>2462</v>
      </c>
      <c r="B339" s="290" t="s">
        <v>581</v>
      </c>
      <c r="C339" s="288" t="s">
        <v>1106</v>
      </c>
      <c r="D339" s="290" t="s">
        <v>2463</v>
      </c>
      <c r="E339" s="290" t="s">
        <v>1362</v>
      </c>
      <c r="F339" s="288" t="s">
        <v>1912</v>
      </c>
      <c r="G339" s="288" t="s">
        <v>178</v>
      </c>
      <c r="H339" s="290" t="s">
        <v>1108</v>
      </c>
      <c r="I339" s="290" t="s">
        <v>2456</v>
      </c>
      <c r="J339" s="290" t="str" cm="1">
        <f t="array" ref="J339">_xlfn.TEXTJOIN(" | ",,
  IF(I339="",
     _xlfn.TEXTSPLIT(H339,";"),
     _xlfn.TEXTSPLIT(H339,";") &amp; ":" &amp; _xlfn.TEXTSPLIT(I339,";")
  )
)</f>
        <v>RISK31:C60</v>
      </c>
      <c r="K339" s="290" t="s">
        <v>579</v>
      </c>
      <c r="L339" s="253" t="b" cm="1">
        <f t="array" ref="L339">_xlfn.LET(
  _xlpm.hay, TRIM(Triggers!$N$1:$BF$1),
  _xlpm.keysRaw, IFERROR(TRIM(_xlfn.TEXTSPLIT(B339,",")),""),
  _xlpm.tagsRaw, IFERROR(TRIM(_xlfn.TEXTSPLIT(F339,",")),""),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9" s="266" t="str">
        <f>_xlfn.XLOOKUP(C339, FA!D:D, FA!E:E, "")</f>
        <v>FA:RELIABILITY</v>
      </c>
      <c r="N339" s="290" t="s">
        <v>2464</v>
      </c>
      <c r="O339" s="253" t="str" cm="1">
        <f t="array" ref="O339:U339">_xlfn.LET(
  _xlpm.groups, _xlfn.TEXTSPLIT(J339,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9" s="253" t="str">
        <v>RISK31</v>
      </c>
      <c r="Q339" s="253" t="str">
        <v>AI system behavior may contradict intended or expected use over time</v>
      </c>
      <c r="R339"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339" s="253" t="str">
        <v>C60</v>
      </c>
      <c r="T339" s="253" t="str">
        <v>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v>
      </c>
      <c r="U339" s="253" t="str">
        <v>.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v>
      </c>
    </row>
    <row r="340" spans="1:45" ht="25.5" customHeight="1">
      <c r="A340" s="289" t="s">
        <v>2465</v>
      </c>
      <c r="B340" s="290" t="s">
        <v>581</v>
      </c>
      <c r="C340" s="288" t="s">
        <v>1049</v>
      </c>
      <c r="D340" s="290" t="s">
        <v>2466</v>
      </c>
      <c r="E340" s="290" t="s">
        <v>1007</v>
      </c>
      <c r="F340" s="288" t="s">
        <v>1227</v>
      </c>
      <c r="G340" s="288" t="s">
        <v>1051</v>
      </c>
      <c r="H340" s="290" t="s">
        <v>2467</v>
      </c>
      <c r="I340" s="290" t="s">
        <v>2468</v>
      </c>
      <c r="J340" s="290" t="str" cm="1">
        <f t="array" ref="J340">_xlfn.TEXTJOIN(" | ",,
  IF(I340="",
     _xlfn.TEXTSPLIT(H340,";"),
     _xlfn.TEXTSPLIT(H340,";") &amp; ":" &amp; _xlfn.TEXTSPLIT(I340,";")
  )
)</f>
        <v>RISK21:C14 | RISK29:C05 | RISK13:C14</v>
      </c>
      <c r="K340" s="290" t="s">
        <v>579</v>
      </c>
      <c r="L340" s="253" t="b" cm="1">
        <f t="array" ref="L340">_xlfn.LET(
  _xlpm.hay, TRIM(Triggers!$N$1:$BF$1),
  _xlpm.keysRaw, IFERROR(TRIM(_xlfn.TEXTSPLIT(B340,",")),""),
  _xlpm.tagsRaw, IFERROR(TRIM(_xlfn.TEXTSPLIT(F340,",")),""),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0" s="266" t="str">
        <f>_xlfn.XLOOKUP(C340, FA!D:D, FA!E:E, "")</f>
        <v>FA:SECURITY</v>
      </c>
      <c r="N340" s="290" t="s">
        <v>2469</v>
      </c>
      <c r="O340" s="253" t="str" cm="1">
        <f t="array" ref="O340:AG340">_xlfn.LET(
  _xlpm.groups, _xlfn.TEXTSPLIT(J340,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0" s="253" t="str">
        <v>RISK21</v>
      </c>
      <c r="Q340" s="253" t="str">
        <v>Users or attackers bypass system safeguards, enabling misuse</v>
      </c>
      <c r="R340" s="253" t="str">
        <v>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v>
      </c>
      <c r="S340" s="253" t="str">
        <v>C14</v>
      </c>
      <c r="T340"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340"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340" s="253" t="str">
        <v>RISK29</v>
      </c>
      <c r="W340" s="253" t="str">
        <v>AI system compromised through insecure third-party components</v>
      </c>
      <c r="X340"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Y340" s="253" t="str">
        <v>C05</v>
      </c>
      <c r="Z34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A34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AB340" s="253" t="str">
        <v>RISK13</v>
      </c>
      <c r="AC340" s="253" t="str">
        <v>Exposure of user data to unauthorized parties</v>
      </c>
      <c r="AD340"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AE340" s="253" t="str">
        <v>C14</v>
      </c>
      <c r="AF340"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AG340"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row>
    <row r="341" spans="1:45" ht="25.5" customHeight="1">
      <c r="A341" s="289" t="s">
        <v>2470</v>
      </c>
      <c r="B341" s="290" t="s">
        <v>585</v>
      </c>
      <c r="C341" s="288" t="s">
        <v>1049</v>
      </c>
      <c r="D341" s="290" t="s">
        <v>2471</v>
      </c>
      <c r="E341" s="290" t="s">
        <v>1007</v>
      </c>
      <c r="F341" s="288" t="s">
        <v>1227</v>
      </c>
      <c r="G341" s="288" t="s">
        <v>1051</v>
      </c>
      <c r="H341" s="290" t="s">
        <v>1152</v>
      </c>
      <c r="I341" s="290" t="s">
        <v>1882</v>
      </c>
      <c r="J341" s="290" t="str" cm="1">
        <f t="array" ref="J341">_xlfn.TEXTJOIN(" | ",,
  IF(I341="",
     _xlfn.TEXTSPLIT(H341,";"),
     _xlfn.TEXTSPLIT(H341,";") &amp; ":" &amp; _xlfn.TEXTSPLIT(I341,";")
  )
)</f>
        <v>RISK29:C05,C19,C12,C62</v>
      </c>
      <c r="K341" s="290" t="s">
        <v>583</v>
      </c>
      <c r="L341" s="253" t="b" cm="1">
        <f t="array" ref="L341">_xlfn.LET(
  _xlpm.hay, TRIM(Triggers!$N$1:$BF$1),
  _xlpm.keysRaw, IFERROR(TRIM(_xlfn.TEXTSPLIT(B341,",")),""),
  _xlpm.tagsRaw, IFERROR(TRIM(_xlfn.TEXTSPLIT(F341,",")),""),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1" s="266" t="str">
        <f>_xlfn.XLOOKUP(C341, FA!D:D, FA!E:E, "")</f>
        <v>FA:SECURITY</v>
      </c>
      <c r="N341" s="290" t="s">
        <v>2472</v>
      </c>
      <c r="O341" s="253" t="str" cm="1">
        <f t="array" ref="O341:AD341">_xlfn.LET(
  _xlpm.groups, _xlfn.TEXTSPLIT(J341,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1" s="253" t="str">
        <v>RISK29</v>
      </c>
      <c r="Q341" s="253" t="str">
        <v>AI system compromised through insecure third-party components</v>
      </c>
      <c r="R341"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341" s="253" t="str">
        <v>C05</v>
      </c>
      <c r="T341"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341"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341" s="253" t="str">
        <v>C19</v>
      </c>
      <c r="W341"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X341"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Y341" s="253" t="str">
        <v>C12</v>
      </c>
      <c r="Z341"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A341"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B341" s="253" t="str">
        <v>C62</v>
      </c>
      <c r="AC341"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D341"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342" spans="1:45" ht="25.5" customHeight="1">
      <c r="A342" s="289" t="s">
        <v>2473</v>
      </c>
      <c r="B342" s="290" t="s">
        <v>585</v>
      </c>
      <c r="C342" s="288" t="s">
        <v>1080</v>
      </c>
      <c r="D342" s="290" t="s">
        <v>2474</v>
      </c>
      <c r="E342" s="290" t="s">
        <v>1007</v>
      </c>
      <c r="F342" s="288" t="s">
        <v>1140</v>
      </c>
      <c r="G342" s="288" t="s">
        <v>1516</v>
      </c>
      <c r="H342" s="290" t="s">
        <v>1034</v>
      </c>
      <c r="I342" s="290" t="s">
        <v>2475</v>
      </c>
      <c r="J342" s="290" t="str" cm="1">
        <f t="array" ref="J342">_xlfn.TEXTJOIN(" | ",,
  IF(I342="",
     _xlfn.TEXTSPLIT(H342,";"),
     _xlfn.TEXTSPLIT(H342,";") &amp; ":" &amp; _xlfn.TEXTSPLIT(I342,";")
  )
)</f>
        <v>RISK34:C61,C71</v>
      </c>
      <c r="K342" s="290" t="s">
        <v>583</v>
      </c>
      <c r="L342" s="253" t="b" cm="1">
        <f t="array" ref="L342">_xlfn.LET(
  _xlpm.hay, TRIM(Triggers!$N$1:$BF$1),
  _xlpm.keysRaw, IFERROR(TRIM(_xlfn.TEXTSPLIT(B342,",")),""),
  _xlpm.tagsRaw, IFERROR(TRIM(_xlfn.TEXTSPLIT(F342,",")),""),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2" s="266" t="str">
        <f>_xlfn.XLOOKUP(C342, FA!D:D, FA!E:E, "")</f>
        <v>FA:LEGAL</v>
      </c>
      <c r="N342" s="290" t="s">
        <v>2476</v>
      </c>
      <c r="O342" s="253" t="str" cm="1">
        <f t="array" ref="O342:X342">_xlfn.LET(
  _xlpm.groups, _xlfn.TEXTSPLIT(J342,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2" s="253" t="str">
        <v>RISK34</v>
      </c>
      <c r="Q342" s="253" t="str">
        <v>No clear responsibility for AI outcomes and failures</v>
      </c>
      <c r="R342"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342" s="253" t="str">
        <v>C61</v>
      </c>
      <c r="T342" s="253" t="str">
        <v>Integration Roles for Interface SLAs
To ensure clear operational responsibility and reduce risks of failure or delays due to unclear boundaries. Well-defined integration roles and interface SLAs improve resilience, accountability, and coordinated incident response.</v>
      </c>
      <c r="U342" s="253" t="str">
        <v>. Define system interface responsibilities in design documentation.
.  Include specific SLAs (e.g., data format, timing, ownership) in vendor or inter-system contracts.
. Assign named roles for boundary interactions and ensure regular review.</v>
      </c>
      <c r="V342" s="253" t="str">
        <v>C71</v>
      </c>
      <c r="W342"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X342"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343" spans="1:45" ht="25.5" customHeight="1">
      <c r="A343" s="289" t="s">
        <v>2477</v>
      </c>
      <c r="B343" s="290" t="s">
        <v>585</v>
      </c>
      <c r="C343" s="288" t="s">
        <v>1049</v>
      </c>
      <c r="D343" s="290" t="s">
        <v>2478</v>
      </c>
      <c r="E343" s="290" t="s">
        <v>1362</v>
      </c>
      <c r="F343" s="288" t="s">
        <v>1146</v>
      </c>
      <c r="G343" s="288" t="s">
        <v>1051</v>
      </c>
      <c r="H343" s="290" t="s">
        <v>2479</v>
      </c>
      <c r="I343" s="290" t="s">
        <v>2480</v>
      </c>
      <c r="J343" s="290" t="str" cm="1">
        <f t="array" ref="J343">_xlfn.TEXTJOIN(" | ",,
  IF(I343="",
     _xlfn.TEXTSPLIT(H343,";"),
     _xlfn.TEXTSPLIT(H343,";") &amp; ":" &amp; _xlfn.TEXTSPLIT(I343,";")
  )
)</f>
        <v>RISK54:C14,C05,C29,C19</v>
      </c>
      <c r="K343" s="290" t="s">
        <v>583</v>
      </c>
      <c r="L343" s="253" t="b" cm="1">
        <f t="array" ref="L343">_xlfn.LET(
  _xlpm.hay, TRIM(Triggers!$N$1:$BF$1),
  _xlpm.keysRaw, IFERROR(TRIM(_xlfn.TEXTSPLIT(B343,",")),""),
  _xlpm.tagsRaw, IFERROR(TRIM(_xlfn.TEXTSPLIT(F343,",")),""),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3" s="266" t="str">
        <f>_xlfn.XLOOKUP(C343, FA!D:D, FA!E:E, "")</f>
        <v>FA:SECURITY</v>
      </c>
      <c r="N343" s="290" t="s">
        <v>2481</v>
      </c>
      <c r="O343" s="253" t="str" cm="1">
        <f t="array" ref="O343:AD343">_xlfn.LET(
  _xlpm.groups, _xlfn.TEXTSPLIT(J343,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3" s="253" t="str">
        <v>RISK54</v>
      </c>
      <c r="Q343" s="253" t="str">
        <v>Abuse of tool integrations or elevated agent privileges</v>
      </c>
      <c r="R343" s="253" t="str">
        <v>Agents with access to external tools, APIs, or privileged operations may be manipulated—intentionally or unintentionally—to perform unauthorized or dangerous actions.</v>
      </c>
      <c r="S343" s="253" t="str">
        <v>C14</v>
      </c>
      <c r="T343"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343"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343" s="253" t="str">
        <v>C05</v>
      </c>
      <c r="W343"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X343"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Y343" s="253" t="str">
        <v>C29</v>
      </c>
      <c r="Z343"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3" s="253" t="str">
        <v>Track AI agent activity and system changes with detailed records of system events, user actions, and configuration or model changes. Setting Concrete Metrics.</v>
      </c>
      <c r="AB343" s="253" t="str">
        <v>C19</v>
      </c>
      <c r="AC343"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D343"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row>
    <row r="344" spans="1:45" ht="25.5" customHeight="1">
      <c r="A344" s="289" t="s">
        <v>2482</v>
      </c>
      <c r="B344" s="290" t="s">
        <v>585</v>
      </c>
      <c r="C344" s="288" t="s">
        <v>1080</v>
      </c>
      <c r="D344" s="290" t="s">
        <v>2483</v>
      </c>
      <c r="E344" s="290" t="s">
        <v>1007</v>
      </c>
      <c r="F344" s="288" t="s">
        <v>1146</v>
      </c>
      <c r="G344" s="288" t="s">
        <v>1021</v>
      </c>
      <c r="H344" s="290" t="s">
        <v>1258</v>
      </c>
      <c r="I344" s="290" t="s">
        <v>2484</v>
      </c>
      <c r="J344" s="290" t="str" cm="1">
        <f t="array" ref="J344">_xlfn.TEXTJOIN(" | ",,
  IF(I344="",
     _xlfn.TEXTSPLIT(H344,";"),
     _xlfn.TEXTSPLIT(H344,";") &amp; ":" &amp; _xlfn.TEXTSPLIT(I344,";")
  )
)</f>
        <v>RISK62:C28</v>
      </c>
      <c r="K344" s="290" t="s">
        <v>583</v>
      </c>
      <c r="L344" s="253" t="b" cm="1">
        <f t="array" ref="L344">_xlfn.LET(
  _xlpm.hay, TRIM(Triggers!$N$1:$BF$1),
  _xlpm.keysRaw, IFERROR(TRIM(_xlfn.TEXTSPLIT(B344,",")),""),
  _xlpm.tagsRaw, IFERROR(TRIM(_xlfn.TEXTSPLIT(F344,",")),""),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4" s="266" t="str">
        <f>_xlfn.XLOOKUP(C344, FA!D:D, FA!E:E, "")</f>
        <v>FA:LEGAL</v>
      </c>
      <c r="N344" s="290" t="s">
        <v>2485</v>
      </c>
      <c r="O344" s="253" t="str" cm="1">
        <f t="array" ref="O344:U344">_xlfn.LET(
  _xlpm.groups, _xlfn.TEXTSPLIT(J344,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4" s="253" t="str">
        <v>RISK62</v>
      </c>
      <c r="Q344" s="253" t="str">
        <v>Risks from combining multiple vendor agentic frameworks</v>
      </c>
      <c r="R344" s="253" t="str">
        <v>Integrating agentic solutions or sub-systems from different vendors may create unforeseen incompatibilities, unclear accountability, or complex interactions that introduce new risks.</v>
      </c>
      <c r="S344" s="253" t="str">
        <v>C28</v>
      </c>
      <c r="T344"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U344" s="253" t="str">
        <v>Track every action your AI agent takes across the entire workflow like tools used, AI models selected, latency, and token usage for complete visibility and faster debugging.</v>
      </c>
    </row>
    <row r="345" spans="1:45" ht="25.5" customHeight="1">
      <c r="A345" s="289" t="s">
        <v>2486</v>
      </c>
      <c r="B345" s="290" t="s">
        <v>585</v>
      </c>
      <c r="C345" s="288" t="s">
        <v>1116</v>
      </c>
      <c r="D345" s="290" t="s">
        <v>2487</v>
      </c>
      <c r="E345" s="290" t="s">
        <v>1007</v>
      </c>
      <c r="F345" s="288" t="s">
        <v>267</v>
      </c>
      <c r="G345" s="288" t="s">
        <v>1021</v>
      </c>
      <c r="H345" s="290" t="s">
        <v>2488</v>
      </c>
      <c r="I345" s="290" t="s">
        <v>2489</v>
      </c>
      <c r="J345" s="290" t="str" cm="1">
        <f t="array" ref="J345">_xlfn.TEXTJOIN(" | ",,
  IF(I345="",
     _xlfn.TEXTSPLIT(H345,";"),
     _xlfn.TEXTSPLIT(H345,";") &amp; ":" &amp; _xlfn.TEXTSPLIT(I345,";")
  )
)</f>
        <v>RISK13:C05,C14,C29,C36,C41,C53 | RISK15:C05,C59</v>
      </c>
      <c r="K345" s="290" t="s">
        <v>583</v>
      </c>
      <c r="L345" s="253" t="b" cm="1">
        <f t="array" ref="L345">_xlfn.LET(
  _xlpm.hay, TRIM(Triggers!$N$1:$BF$1),
  _xlpm.keysRaw, IFERROR(TRIM(_xlfn.TEXTSPLIT(B345,",")),""),
  _xlpm.tagsRaw, IFERROR(TRIM(_xlfn.TEXTSPLIT(F345,",")),""),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5" s="266" t="str">
        <f>_xlfn.XLOOKUP(C345, FA!D:D, FA!E:E, "")</f>
        <v>FA:CONTESTABILITY</v>
      </c>
      <c r="N345" s="290" t="s">
        <v>2490</v>
      </c>
      <c r="O345" s="253" t="str" cm="1">
        <f t="array" ref="O345:AS345">_xlfn.LET(
  _xlpm.groups, _xlfn.TEXTSPLIT(J345,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5" s="253" t="str">
        <v>RISK13</v>
      </c>
      <c r="Q345" s="253" t="str">
        <v>Exposure of user data to unauthorized parties</v>
      </c>
      <c r="R345"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345" s="253" t="str">
        <v>C05</v>
      </c>
      <c r="T345"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345"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345" s="253" t="str">
        <v>C14</v>
      </c>
      <c r="W345"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X345"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Y345" s="253" t="str">
        <v>C29</v>
      </c>
      <c r="Z345"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5" s="253" t="str">
        <v>Track AI agent activity and system changes with detailed records of system events, user actions, and configuration or model changes. Setting Concrete Metrics.</v>
      </c>
      <c r="AB345" s="253" t="str">
        <v>C36</v>
      </c>
      <c r="AC345"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D345"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AE345" s="253" t="str">
        <v>C41</v>
      </c>
      <c r="AF345" s="253" t="str">
        <v xml:space="preserve">Model Inventory &amp; Audit Logs
To ensure accountability, traceability, and regulatory compliance by keeping detailed records of all AI models, their purposes, usage, and change history. This supports audits, risk reviews, and responsible management.
</v>
      </c>
      <c r="AG345" s="253" t="str">
        <v xml:space="preserve">Maintain an up-to-date inventory of all AI models, including descriptions, owners, use cases, and deployment details.
. Implement comprehensive audit logs for access, changes, and usage. 
. Regularly review logs for compliance and risk.
</v>
      </c>
      <c r="AH345" s="253" t="str">
        <v>C53</v>
      </c>
      <c r="AI345"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AJ345"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AK345" s="253" t="str">
        <v>RISK15</v>
      </c>
      <c r="AL345" s="253" t="str">
        <v>AI system accesses irrelevant or unauthorized information, potentially leading to data leakage.</v>
      </c>
      <c r="AM345" s="253" t="str">
        <v>The AI system may retrieve or expose information that is not relevant to the intended task or not authorized for the current user or context. This can occur due to overly broad access permissions, insufficient data filtering, or improper prompt construction. As a result, sensitive internal data or personally identifiable information (PII) may be unintentionally disclosed to users or external systems.</v>
      </c>
      <c r="AN345" s="253" t="str">
        <v>C05</v>
      </c>
      <c r="AO345"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P345"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AQ345" s="253" t="str">
        <v>C59</v>
      </c>
      <c r="AR34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S34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346" spans="1:45" ht="25.5" customHeight="1">
      <c r="A346" s="289" t="s">
        <v>2491</v>
      </c>
      <c r="B346" s="290" t="s">
        <v>589</v>
      </c>
      <c r="C346" s="288" t="s">
        <v>1231</v>
      </c>
      <c r="D346" s="290" t="s">
        <v>2492</v>
      </c>
      <c r="E346" s="290" t="s">
        <v>1007</v>
      </c>
      <c r="F346" s="288" t="s">
        <v>853</v>
      </c>
      <c r="G346" s="288" t="s">
        <v>178</v>
      </c>
      <c r="H346" s="290" t="s">
        <v>1364</v>
      </c>
      <c r="I346" s="290" t="s">
        <v>2493</v>
      </c>
      <c r="J346" s="290" t="str" cm="1">
        <f t="array" ref="J346">_xlfn.TEXTJOIN(" | ",,
  IF(I346="",
     _xlfn.TEXTSPLIT(H346,";"),
     _xlfn.TEXTSPLIT(H346,";") &amp; ":" &amp; _xlfn.TEXTSPLIT(I346,";")
  )
)</f>
        <v>RISK58:C62</v>
      </c>
      <c r="K346" s="290" t="s">
        <v>587</v>
      </c>
      <c r="L346" s="253" t="b" cm="1">
        <f t="array" ref="L346">_xlfn.LET(
  _xlpm.hay, TRIM(Triggers!$N$1:$BF$1),
  _xlpm.keysRaw, IFERROR(TRIM(_xlfn.TEXTSPLIT(B346,",")),""),
  _xlpm.tagsRaw, IFERROR(TRIM(_xlfn.TEXTSPLIT(F346,",")),""),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6" s="266" t="str">
        <f>_xlfn.XLOOKUP(C346, FA!D:D, FA!E:E, "")</f>
        <v>FA:RELIABILITY</v>
      </c>
      <c r="N346" s="290" t="s">
        <v>2494</v>
      </c>
      <c r="O346" s="253" t="str" cm="1">
        <f t="array" ref="O346:U346">_xlfn.LET(
  _xlpm.groups, _xlfn.TEXTSPLIT(J346,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6" s="253" t="str">
        <v>RISK58</v>
      </c>
      <c r="Q346" s="253" t="str">
        <v>Unintended consequences from poor coordination in multi-agent systems</v>
      </c>
      <c r="R346" s="253" t="str">
        <v>Multiple agents operating together without effective communication or coordination may produce conflicting or unsafe outcomes.</v>
      </c>
      <c r="S346" s="253" t="str">
        <v>C62</v>
      </c>
      <c r="T346"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U346"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347" spans="1:45" ht="25.5" customHeight="1">
      <c r="A347" s="289" t="s">
        <v>2495</v>
      </c>
      <c r="B347" s="290" t="s">
        <v>589</v>
      </c>
      <c r="C347" s="288" t="s">
        <v>1080</v>
      </c>
      <c r="D347" s="290" t="s">
        <v>2496</v>
      </c>
      <c r="E347" s="290" t="s">
        <v>1007</v>
      </c>
      <c r="F347" s="288" t="s">
        <v>1146</v>
      </c>
      <c r="G347" s="288" t="s">
        <v>1516</v>
      </c>
      <c r="H347" s="290" t="s">
        <v>2479</v>
      </c>
      <c r="I347" s="290" t="s">
        <v>2497</v>
      </c>
      <c r="J347" s="290" t="str" cm="1">
        <f t="array" ref="J347">_xlfn.TEXTJOIN(" | ",,
  IF(I347="",
     _xlfn.TEXTSPLIT(H347,";"),
     _xlfn.TEXTSPLIT(H347,";") &amp; ":" &amp; _xlfn.TEXTSPLIT(I347,";")
  )
)</f>
        <v>RISK54:C14,C05,C29,C19,C62</v>
      </c>
      <c r="K347" s="290" t="s">
        <v>587</v>
      </c>
      <c r="L347" s="253" t="b" cm="1">
        <f t="array" ref="L347">_xlfn.LET(
  _xlpm.hay, TRIM(Triggers!$N$1:$BF$1),
  _xlpm.keysRaw, IFERROR(TRIM(_xlfn.TEXTSPLIT(B347,",")),""),
  _xlpm.tagsRaw, IFERROR(TRIM(_xlfn.TEXTSPLIT(F347,",")),""),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7" s="266" t="str">
        <f>_xlfn.XLOOKUP(C347, FA!D:D, FA!E:E, "")</f>
        <v>FA:LEGAL</v>
      </c>
      <c r="N347" s="290" t="s">
        <v>2498</v>
      </c>
      <c r="O347" s="253" t="str" cm="1">
        <f t="array" ref="O347:AG347">_xlfn.LET(
  _xlpm.groups, _xlfn.TEXTSPLIT(J347,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7" s="253" t="str">
        <v>RISK54</v>
      </c>
      <c r="Q347" s="253" t="str">
        <v>Abuse of tool integrations or elevated agent privileges</v>
      </c>
      <c r="R347" s="253" t="str">
        <v>Agents with access to external tools, APIs, or privileged operations may be manipulated—intentionally or unintentionally—to perform unauthorized or dangerous actions.</v>
      </c>
      <c r="S347" s="253" t="str">
        <v>C14</v>
      </c>
      <c r="T347"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347"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347" s="253" t="str">
        <v>C05</v>
      </c>
      <c r="W347"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X347"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Y347" s="253" t="str">
        <v>C29</v>
      </c>
      <c r="Z34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7" s="253" t="str">
        <v>Track AI agent activity and system changes with detailed records of system events, user actions, and configuration or model changes. Setting Concrete Metrics.</v>
      </c>
      <c r="AB347" s="253" t="str">
        <v>C19</v>
      </c>
      <c r="AC347"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D347"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E347" s="253" t="str">
        <v>C62</v>
      </c>
      <c r="AF347"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G347"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348" spans="1:45" ht="25.5" customHeight="1">
      <c r="A348" s="289" t="s">
        <v>2499</v>
      </c>
      <c r="B348" s="290" t="s">
        <v>589</v>
      </c>
      <c r="C348" s="288" t="s">
        <v>1080</v>
      </c>
      <c r="D348" s="290" t="s">
        <v>2500</v>
      </c>
      <c r="E348" s="290" t="s">
        <v>1362</v>
      </c>
      <c r="F348" s="288" t="s">
        <v>259</v>
      </c>
      <c r="G348" s="288" t="s">
        <v>1051</v>
      </c>
      <c r="H348" s="290" t="s">
        <v>2479</v>
      </c>
      <c r="I348" s="290" t="s">
        <v>2497</v>
      </c>
      <c r="J348" s="290" t="str" cm="1">
        <f t="array" ref="J348">_xlfn.TEXTJOIN(" | ",,
  IF(I348="",
     _xlfn.TEXTSPLIT(H348,";"),
     _xlfn.TEXTSPLIT(H348,";") &amp; ":" &amp; _xlfn.TEXTSPLIT(I348,";")
  )
)</f>
        <v>RISK54:C14,C05,C29,C19,C62</v>
      </c>
      <c r="K348" s="290" t="s">
        <v>587</v>
      </c>
      <c r="L348" s="253" t="b" cm="1">
        <f t="array" ref="L348">_xlfn.LET(
  _xlpm.hay, TRIM(Triggers!$N$1:$BF$1),
  _xlpm.keysRaw, IFERROR(TRIM(_xlfn.TEXTSPLIT(B348,",")),""),
  _xlpm.tagsRaw, IFERROR(TRIM(_xlfn.TEXTSPLIT(F348,",")),""),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8" s="266" t="str">
        <f>_xlfn.XLOOKUP(C348, FA!D:D, FA!E:E, "")</f>
        <v>FA:LEGAL</v>
      </c>
      <c r="N348" s="290" t="s">
        <v>2501</v>
      </c>
      <c r="O348" s="253" t="str" cm="1">
        <f t="array" ref="O348:AG348">_xlfn.LET(
  _xlpm.groups, _xlfn.TEXTSPLIT(J348,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8" s="253" t="str">
        <v>RISK54</v>
      </c>
      <c r="Q348" s="253" t="str">
        <v>Abuse of tool integrations or elevated agent privileges</v>
      </c>
      <c r="R348" s="253" t="str">
        <v>Agents with access to external tools, APIs, or privileged operations may be manipulated—intentionally or unintentionally—to perform unauthorized or dangerous actions.</v>
      </c>
      <c r="S348" s="253" t="str">
        <v>C14</v>
      </c>
      <c r="T348"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348"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348" s="253" t="str">
        <v>C05</v>
      </c>
      <c r="W348"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X348"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Y348" s="253" t="str">
        <v>C29</v>
      </c>
      <c r="Z348"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8" s="253" t="str">
        <v>Track AI agent activity and system changes with detailed records of system events, user actions, and configuration or model changes. Setting Concrete Metrics.</v>
      </c>
      <c r="AB348" s="253" t="str">
        <v>C19</v>
      </c>
      <c r="AC348"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D348"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E348" s="253" t="str">
        <v>C62</v>
      </c>
      <c r="AF348"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G348"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349" spans="1:45" ht="25.5" customHeight="1">
      <c r="A349" s="289" t="s">
        <v>2502</v>
      </c>
      <c r="B349" s="290" t="s">
        <v>589</v>
      </c>
      <c r="C349" s="288" t="s">
        <v>1012</v>
      </c>
      <c r="D349" s="290" t="s">
        <v>2503</v>
      </c>
      <c r="E349" s="290" t="s">
        <v>1007</v>
      </c>
      <c r="F349" s="288" t="s">
        <v>259</v>
      </c>
      <c r="G349" s="288" t="s">
        <v>2504</v>
      </c>
      <c r="H349" s="290" t="s">
        <v>1064</v>
      </c>
      <c r="I349" s="290" t="s">
        <v>2505</v>
      </c>
      <c r="J349" s="290" t="str" cm="1">
        <f t="array" ref="J349">_xlfn.TEXTJOIN(" | ",,
  IF(I349="",
     _xlfn.TEXTSPLIT(H349,";"),
     _xlfn.TEXTSPLIT(H349,";") &amp; ":" &amp; _xlfn.TEXTSPLIT(I349,";")
  )
)</f>
        <v>RISK49:C41,C28,C29</v>
      </c>
      <c r="K349" s="290" t="s">
        <v>587</v>
      </c>
      <c r="L349" s="253" t="b" cm="1">
        <f t="array" ref="L349">_xlfn.LET(
  _xlpm.hay, TRIM(Triggers!$N$1:$BF$1),
  _xlpm.keysRaw, IFERROR(TRIM(_xlfn.TEXTSPLIT(B349,",")),""),
  _xlpm.tagsRaw, IFERROR(TRIM(_xlfn.TEXTSPLIT(F349,",")),""),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9" s="266" t="str">
        <f>_xlfn.XLOOKUP(C349, FA!D:D, FA!E:E, "")</f>
        <v>FA:HOVERSIGHT</v>
      </c>
      <c r="N349" s="290" t="s">
        <v>2506</v>
      </c>
      <c r="O349" s="253" t="str" cm="1">
        <f t="array" ref="O349:AA349">_xlfn.LET(
  _xlpm.groups, _xlfn.TEXTSPLIT(J349,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9" s="253" t="str">
        <v>RISK49</v>
      </c>
      <c r="Q349" s="253" t="str">
        <v>Auditing Challenges Due to Missing Decision Records and Documentation</v>
      </c>
      <c r="R349"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49" s="253" t="str">
        <v>C41</v>
      </c>
      <c r="T349" s="253" t="str">
        <v xml:space="preserve">Model Inventory &amp; Audit Logs
To ensure accountability, traceability, and regulatory compliance by keeping detailed records of all AI models, their purposes, usage, and change history. This supports audits, risk reviews, and responsible management.
</v>
      </c>
      <c r="U349" s="253" t="str">
        <v xml:space="preserve">Maintain an up-to-date inventory of all AI models, including descriptions, owners, use cases, and deployment details.
. Implement comprehensive audit logs for access, changes, and usage. 
. Regularly review logs for compliance and risk.
</v>
      </c>
      <c r="V349" s="253" t="str">
        <v>C28</v>
      </c>
      <c r="W349"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X349" s="253" t="str">
        <v>Track every action your AI agent takes across the entire workflow like tools used, AI models selected, latency, and token usage for complete visibility and faster debugging.</v>
      </c>
      <c r="Y349" s="253" t="str">
        <v>C29</v>
      </c>
      <c r="Z349"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9" s="253" t="str">
        <v>Track AI agent activity and system changes with detailed records of system events, user actions, and configuration or model changes. Setting Concrete Metrics.</v>
      </c>
    </row>
    <row r="350" spans="1:45" ht="18" customHeight="1">
      <c r="A350" s="289" t="s">
        <v>2507</v>
      </c>
      <c r="B350" s="290" t="s">
        <v>589</v>
      </c>
      <c r="C350" s="288" t="s">
        <v>1005</v>
      </c>
      <c r="D350" s="290" t="s">
        <v>2508</v>
      </c>
      <c r="E350" s="290" t="s">
        <v>1007</v>
      </c>
      <c r="F350" s="288" t="s">
        <v>1317</v>
      </c>
      <c r="G350" s="288" t="s">
        <v>178</v>
      </c>
      <c r="H350" s="290" t="s">
        <v>2509</v>
      </c>
      <c r="I350" s="290" t="s">
        <v>2510</v>
      </c>
      <c r="J350" s="290" t="str" cm="1">
        <f t="array" ref="J350">_xlfn.TEXTJOIN(" | ",,
  IF(I350="",
     _xlfn.TEXTSPLIT(H350,";"),
     _xlfn.TEXTSPLIT(H350,";") &amp; ":" &amp; _xlfn.TEXTSPLIT(I350,";")
  )
)</f>
        <v>RISK58:C62,C25 | RISK29:C12,C19,C20,C29,C60</v>
      </c>
      <c r="K350" s="290" t="s">
        <v>587</v>
      </c>
      <c r="L350" s="253" t="b" cm="1">
        <f t="array" ref="L350">_xlfn.LET(
  _xlpm.hay, TRIM(Triggers!$N$1:$BF$1),
  _xlpm.keysRaw, IFERROR(TRIM(_xlfn.TEXTSPLIT(B350,",")),""),
  _xlpm.tagsRaw, IFERROR(TRIM(_xlfn.TEXTSPLIT(F350,",")),""),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0" s="266" t="str">
        <f>_xlfn.XLOOKUP(C350, FA!D:D, FA!E:E, "")</f>
        <v>FA:HSE</v>
      </c>
      <c r="N350" s="290" t="s">
        <v>2511</v>
      </c>
      <c r="O350" s="253" t="str" cm="1">
        <f t="array" ref="O350:AP350">_xlfn.LET(
  _xlpm.groups, _xlfn.TEXTSPLIT(J350,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0" s="253" t="str">
        <v>RISK58</v>
      </c>
      <c r="Q350" s="253" t="str">
        <v>Unintended consequences from poor coordination in multi-agent systems</v>
      </c>
      <c r="R350" s="253" t="str">
        <v>Multiple agents operating together without effective communication or coordination may produce conflicting or unsafe outcomes.</v>
      </c>
      <c r="S350" s="253" t="str">
        <v>C62</v>
      </c>
      <c r="T350"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U350"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c r="V350" s="253" t="str">
        <v>C25</v>
      </c>
      <c r="W350" s="253" t="str">
        <v>Risk Governance
To maintain a clear understanding of the residual risks that AI systems pose, allowing for informed decisions and ongoing improvement. A well-maintained AI risk register enables prioritization, accountability, and regulatory compliance.</v>
      </c>
      <c r="X350"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Y350" s="253" t="str">
        <v>RISK29</v>
      </c>
      <c r="Z350" s="253" t="str">
        <v>AI system compromised through insecure third-party components</v>
      </c>
      <c r="AA350"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AB350" s="253" t="str">
        <v>C12</v>
      </c>
      <c r="AC350"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D350"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E350" s="253" t="str">
        <v>C19</v>
      </c>
      <c r="AF350"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G350"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H350" s="253" t="str">
        <v>C20</v>
      </c>
      <c r="AI350" s="253" t="str">
        <v>Threat Detection
To quickly detect attempted or active attacks on AI assets, reducing potential damage and supporting faster remediation. Timely alerts help prevent escalation of malicious activity and allow for targeted containment actions.</v>
      </c>
      <c r="AJ350" s="253"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c r="AK350" s="253" t="str">
        <v>C29</v>
      </c>
      <c r="AL350"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M350" s="253" t="str">
        <v>Track AI agent activity and system changes with detailed records of system events, user actions, and configuration or model changes. Setting Concrete Metrics.</v>
      </c>
      <c r="AN350" s="253" t="str">
        <v>C60</v>
      </c>
      <c r="AO350" s="253" t="str">
        <v>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v>
      </c>
      <c r="AP350" s="253" t="str">
        <v>.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v>
      </c>
    </row>
    <row r="351" spans="1:45" ht="25.5" customHeight="1">
      <c r="A351" s="291" t="s">
        <v>2512</v>
      </c>
      <c r="B351" s="292" t="s">
        <v>962</v>
      </c>
      <c r="C351" s="290" t="s">
        <v>1026</v>
      </c>
      <c r="D351" s="184" t="s">
        <v>2513</v>
      </c>
      <c r="E351" s="290" t="s">
        <v>1007</v>
      </c>
      <c r="F351" s="290" t="s">
        <v>242</v>
      </c>
      <c r="G351" s="253" t="s">
        <v>2514</v>
      </c>
      <c r="H351" s="290" t="s">
        <v>2515</v>
      </c>
      <c r="I351" s="290" t="s">
        <v>2516</v>
      </c>
      <c r="J351" s="290" t="str" cm="1">
        <f t="array" ref="J351">_xlfn.TEXTJOIN(" | ",,
  IF(I351="",
     _xlfn.TEXTSPLIT(H351,";"),
     _xlfn.TEXTSPLIT(H351,";") &amp; ":" &amp; _xlfn.TEXTSPLIT(I351,";")
  )
)</f>
        <v>RISK90:C90</v>
      </c>
      <c r="K351" s="290" t="s">
        <v>2517</v>
      </c>
      <c r="L351" s="253" t="b" cm="1">
        <f t="array" ref="L351">_xlfn.LET(
  _xlpm.hay, TRIM(Triggers!$N$1:$BF$1),
  _xlpm.keysRaw, IFERROR(TRIM(_xlfn.TEXTSPLIT(B351,",")),""),
  _xlpm.tagsRaw, IFERROR(TRIM(_xlfn.TEXTSPLIT(F351,",")),""),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1" s="266" t="str">
        <f>_xlfn.XLOOKUP(C351, FA!D:D, FA!E:E, "")</f>
        <v>FA:FAIRNESS</v>
      </c>
      <c r="N351" s="290" t="s">
        <v>2518</v>
      </c>
      <c r="O351" s="253" t="str" cm="1">
        <f t="array" ref="O351:U351">_xlfn.LET(
  _xlpm.groups, _xlfn.TEXTSPLIT(J351,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1" s="253" t="str">
        <v>RISK90</v>
      </c>
      <c r="Q351" s="253" t="str">
        <v>Unfair or inequitable impacts</v>
      </c>
      <c r="R351" s="253" t="str">
        <v>Processes or decisions that result in unequal treatment, disproportionate impacts, or systemic disadvantage to certain groups can breach fairness commitments and lead to harm.</v>
      </c>
      <c r="S351" s="253" t="str">
        <v>C90</v>
      </c>
      <c r="T351"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1"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2" spans="1:45" ht="25.5" customHeight="1">
      <c r="A352" s="291" t="s">
        <v>2519</v>
      </c>
      <c r="B352" s="292" t="s">
        <v>962</v>
      </c>
      <c r="C352" s="290" t="s">
        <v>1026</v>
      </c>
      <c r="D352" s="184" t="s">
        <v>2520</v>
      </c>
      <c r="E352" s="290" t="s">
        <v>1007</v>
      </c>
      <c r="F352" s="290" t="s">
        <v>247</v>
      </c>
      <c r="G352" s="253" t="s">
        <v>2514</v>
      </c>
      <c r="H352" s="290" t="s">
        <v>2515</v>
      </c>
      <c r="I352" s="290" t="s">
        <v>2516</v>
      </c>
      <c r="J352" s="290" t="str" cm="1">
        <f t="array" ref="J352">_xlfn.TEXTJOIN(" | ",,
  IF(I352="",
     _xlfn.TEXTSPLIT(H352,";"),
     _xlfn.TEXTSPLIT(H352,";") &amp; ":" &amp; _xlfn.TEXTSPLIT(I352,";")
  )
)</f>
        <v>RISK90:C90</v>
      </c>
      <c r="K352" s="290" t="s">
        <v>2517</v>
      </c>
      <c r="L352" s="253" t="b" cm="1">
        <f t="array" ref="L352">_xlfn.LET(
  _xlpm.hay, TRIM(Triggers!$N$1:$BF$1),
  _xlpm.keysRaw, IFERROR(TRIM(_xlfn.TEXTSPLIT(B352,",")),""),
  _xlpm.tagsRaw, IFERROR(TRIM(_xlfn.TEXTSPLIT(F352,",")),""),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2" s="266" t="str">
        <f>_xlfn.XLOOKUP(C352, FA!D:D, FA!E:E, "")</f>
        <v>FA:FAIRNESS</v>
      </c>
      <c r="N352" s="290" t="s">
        <v>2518</v>
      </c>
      <c r="O352" s="253" t="str" cm="1">
        <f t="array" ref="O352:U352">_xlfn.LET(
  _xlpm.groups, _xlfn.TEXTSPLIT(J352,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2" s="253" t="str">
        <v>RISK90</v>
      </c>
      <c r="Q352" s="253" t="str">
        <v>Unfair or inequitable impacts</v>
      </c>
      <c r="R352" s="253" t="str">
        <v>Processes or decisions that result in unequal treatment, disproportionate impacts, or systemic disadvantage to certain groups can breach fairness commitments and lead to harm.</v>
      </c>
      <c r="S352" s="253" t="str">
        <v>C90</v>
      </c>
      <c r="T352"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2"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3" spans="1:21" ht="25.5" customHeight="1">
      <c r="A353" s="291" t="s">
        <v>2521</v>
      </c>
      <c r="B353" s="292" t="s">
        <v>962</v>
      </c>
      <c r="C353" s="290" t="s">
        <v>1026</v>
      </c>
      <c r="D353" s="184" t="s">
        <v>2522</v>
      </c>
      <c r="E353" s="290" t="s">
        <v>1007</v>
      </c>
      <c r="F353" s="290" t="s">
        <v>251</v>
      </c>
      <c r="G353" s="253" t="s">
        <v>2514</v>
      </c>
      <c r="H353" s="290" t="s">
        <v>2515</v>
      </c>
      <c r="I353" s="290" t="s">
        <v>2516</v>
      </c>
      <c r="J353" s="290" t="str" cm="1">
        <f t="array" ref="J353">_xlfn.TEXTJOIN(" | ",,
  IF(I353="",
     _xlfn.TEXTSPLIT(H353,";"),
     _xlfn.TEXTSPLIT(H353,";") &amp; ":" &amp; _xlfn.TEXTSPLIT(I353,";")
  )
)</f>
        <v>RISK90:C90</v>
      </c>
      <c r="K353" s="290" t="s">
        <v>2517</v>
      </c>
      <c r="L353" s="253" t="b" cm="1">
        <f t="array" ref="L353">_xlfn.LET(
  _xlpm.hay, TRIM(Triggers!$N$1:$BF$1),
  _xlpm.keysRaw, IFERROR(TRIM(_xlfn.TEXTSPLIT(B353,",")),""),
  _xlpm.tagsRaw, IFERROR(TRIM(_xlfn.TEXTSPLIT(F353,",")),""),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3" s="266" t="str">
        <f>_xlfn.XLOOKUP(C353, FA!D:D, FA!E:E, "")</f>
        <v>FA:FAIRNESS</v>
      </c>
      <c r="N353" s="290" t="s">
        <v>2518</v>
      </c>
      <c r="O353" s="253" t="str" cm="1">
        <f t="array" ref="O353:U353">_xlfn.LET(
  _xlpm.groups, _xlfn.TEXTSPLIT(J353,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3" s="253" t="str">
        <v>RISK90</v>
      </c>
      <c r="Q353" s="253" t="str">
        <v>Unfair or inequitable impacts</v>
      </c>
      <c r="R353" s="253" t="str">
        <v>Processes or decisions that result in unequal treatment, disproportionate impacts, or systemic disadvantage to certain groups can breach fairness commitments and lead to harm.</v>
      </c>
      <c r="S353" s="253" t="str">
        <v>C90</v>
      </c>
      <c r="T353"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3"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4" spans="1:21" ht="25.5" customHeight="1">
      <c r="A354" s="291" t="s">
        <v>2523</v>
      </c>
      <c r="B354" s="292" t="s">
        <v>962</v>
      </c>
      <c r="C354" s="290" t="s">
        <v>1026</v>
      </c>
      <c r="D354" s="184" t="s">
        <v>2524</v>
      </c>
      <c r="E354" s="290" t="s">
        <v>1007</v>
      </c>
      <c r="F354" s="290" t="s">
        <v>255</v>
      </c>
      <c r="G354" s="253" t="s">
        <v>2514</v>
      </c>
      <c r="H354" s="290" t="s">
        <v>2515</v>
      </c>
      <c r="I354" s="290" t="s">
        <v>2516</v>
      </c>
      <c r="J354" s="290" t="str" cm="1">
        <f t="array" ref="J354">_xlfn.TEXTJOIN(" | ",,
  IF(I354="",
     _xlfn.TEXTSPLIT(H354,";"),
     _xlfn.TEXTSPLIT(H354,";") &amp; ":" &amp; _xlfn.TEXTSPLIT(I354,";")
  )
)</f>
        <v>RISK90:C90</v>
      </c>
      <c r="K354" s="290" t="s">
        <v>2517</v>
      </c>
      <c r="L354" s="253" t="b" cm="1">
        <f t="array" ref="L354">_xlfn.LET(
  _xlpm.hay, TRIM(Triggers!$N$1:$BF$1),
  _xlpm.keysRaw, IFERROR(TRIM(_xlfn.TEXTSPLIT(B354,",")),""),
  _xlpm.tagsRaw, IFERROR(TRIM(_xlfn.TEXTSPLIT(F354,",")),""),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4" s="266" t="str">
        <f>_xlfn.XLOOKUP(C354, FA!D:D, FA!E:E, "")</f>
        <v>FA:FAIRNESS</v>
      </c>
      <c r="N354" s="290" t="s">
        <v>2518</v>
      </c>
      <c r="O354" s="253" t="str" cm="1">
        <f t="array" ref="O354:U354">_xlfn.LET(
  _xlpm.groups, _xlfn.TEXTSPLIT(J354,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4" s="253" t="str">
        <v>RISK90</v>
      </c>
      <c r="Q354" s="253" t="str">
        <v>Unfair or inequitable impacts</v>
      </c>
      <c r="R354" s="253" t="str">
        <v>Processes or decisions that result in unequal treatment, disproportionate impacts, or systemic disadvantage to certain groups can breach fairness commitments and lead to harm.</v>
      </c>
      <c r="S354" s="253" t="str">
        <v>C90</v>
      </c>
      <c r="T354"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4"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5" spans="1:21" ht="25.5" customHeight="1">
      <c r="A355" s="291" t="s">
        <v>2525</v>
      </c>
      <c r="B355" s="292" t="s">
        <v>962</v>
      </c>
      <c r="C355" s="290" t="s">
        <v>1026</v>
      </c>
      <c r="D355" s="184" t="s">
        <v>2526</v>
      </c>
      <c r="E355" s="290" t="s">
        <v>1007</v>
      </c>
      <c r="F355" s="290" t="s">
        <v>259</v>
      </c>
      <c r="G355" s="253" t="s">
        <v>2514</v>
      </c>
      <c r="H355" s="290" t="s">
        <v>2515</v>
      </c>
      <c r="I355" s="290" t="s">
        <v>2516</v>
      </c>
      <c r="J355" s="290" t="str" cm="1">
        <f t="array" ref="J355">_xlfn.TEXTJOIN(" | ",,
  IF(I355="",
     _xlfn.TEXTSPLIT(H355,";"),
     _xlfn.TEXTSPLIT(H355,";") &amp; ":" &amp; _xlfn.TEXTSPLIT(I355,";")
  )
)</f>
        <v>RISK90:C90</v>
      </c>
      <c r="K355" s="290" t="s">
        <v>2517</v>
      </c>
      <c r="L355" s="253" t="b" cm="1">
        <f t="array" ref="L355">_xlfn.LET(
  _xlpm.hay, TRIM(Triggers!$N$1:$BF$1),
  _xlpm.keysRaw, IFERROR(TRIM(_xlfn.TEXTSPLIT(B355,",")),""),
  _xlpm.tagsRaw, IFERROR(TRIM(_xlfn.TEXTSPLIT(F355,",")),""),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5" s="266" t="str">
        <f>_xlfn.XLOOKUP(C355, FA!D:D, FA!E:E, "")</f>
        <v>FA:FAIRNESS</v>
      </c>
      <c r="N355" s="290" t="s">
        <v>2518</v>
      </c>
      <c r="O355" s="253" t="str" cm="1">
        <f t="array" ref="O355:U355">_xlfn.LET(
  _xlpm.groups, _xlfn.TEXTSPLIT(J355,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5" s="253" t="str">
        <v>RISK90</v>
      </c>
      <c r="Q355" s="253" t="str">
        <v>Unfair or inequitable impacts</v>
      </c>
      <c r="R355" s="253" t="str">
        <v>Processes or decisions that result in unequal treatment, disproportionate impacts, or systemic disadvantage to certain groups can breach fairness commitments and lead to harm.</v>
      </c>
      <c r="S355" s="253" t="str">
        <v>C90</v>
      </c>
      <c r="T355"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5"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6" spans="1:21" ht="25.5" customHeight="1">
      <c r="A356" s="291" t="s">
        <v>2527</v>
      </c>
      <c r="B356" s="292" t="s">
        <v>962</v>
      </c>
      <c r="C356" s="290" t="s">
        <v>1026</v>
      </c>
      <c r="D356" s="184" t="s">
        <v>2528</v>
      </c>
      <c r="E356" s="290" t="s">
        <v>1007</v>
      </c>
      <c r="F356" s="290" t="s">
        <v>263</v>
      </c>
      <c r="G356" s="253" t="s">
        <v>2514</v>
      </c>
      <c r="H356" s="290" t="s">
        <v>2515</v>
      </c>
      <c r="I356" s="290" t="s">
        <v>2516</v>
      </c>
      <c r="J356" s="290" t="str" cm="1">
        <f t="array" ref="J356">_xlfn.TEXTJOIN(" | ",,
  IF(I356="",
     _xlfn.TEXTSPLIT(H356,";"),
     _xlfn.TEXTSPLIT(H356,";") &amp; ":" &amp; _xlfn.TEXTSPLIT(I356,";")
  )
)</f>
        <v>RISK90:C90</v>
      </c>
      <c r="K356" s="290" t="s">
        <v>2517</v>
      </c>
      <c r="L356" s="253" t="b" cm="1">
        <f t="array" ref="L356">_xlfn.LET(
  _xlpm.hay, TRIM(Triggers!$N$1:$BF$1),
  _xlpm.keysRaw, IFERROR(TRIM(_xlfn.TEXTSPLIT(B356,",")),""),
  _xlpm.tagsRaw, IFERROR(TRIM(_xlfn.TEXTSPLIT(F356,",")),""),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6" s="266" t="str">
        <f>_xlfn.XLOOKUP(C356, FA!D:D, FA!E:E, "")</f>
        <v>FA:FAIRNESS</v>
      </c>
      <c r="N356" s="290" t="s">
        <v>2518</v>
      </c>
      <c r="O356" s="253" t="str" cm="1">
        <f t="array" ref="O356:U356">_xlfn.LET(
  _xlpm.groups, _xlfn.TEXTSPLIT(J356,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6" s="253" t="str">
        <v>RISK90</v>
      </c>
      <c r="Q356" s="253" t="str">
        <v>Unfair or inequitable impacts</v>
      </c>
      <c r="R356" s="253" t="str">
        <v>Processes or decisions that result in unequal treatment, disproportionate impacts, or systemic disadvantage to certain groups can breach fairness commitments and lead to harm.</v>
      </c>
      <c r="S356" s="253" t="str">
        <v>C90</v>
      </c>
      <c r="T356"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6"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7" spans="1:21" ht="25.5" customHeight="1">
      <c r="A357" s="291" t="s">
        <v>2529</v>
      </c>
      <c r="B357" s="292" t="s">
        <v>962</v>
      </c>
      <c r="C357" s="290" t="s">
        <v>1026</v>
      </c>
      <c r="D357" s="184" t="s">
        <v>2530</v>
      </c>
      <c r="E357" s="290" t="s">
        <v>1007</v>
      </c>
      <c r="F357" s="288" t="s">
        <v>267</v>
      </c>
      <c r="G357" s="253" t="s">
        <v>2514</v>
      </c>
      <c r="H357" s="290" t="s">
        <v>2515</v>
      </c>
      <c r="I357" s="290" t="s">
        <v>2516</v>
      </c>
      <c r="J357" s="290" t="str" cm="1">
        <f t="array" ref="J357">_xlfn.TEXTJOIN(" | ",,
  IF(I357="",
     _xlfn.TEXTSPLIT(H357,";"),
     _xlfn.TEXTSPLIT(H357,";") &amp; ":" &amp; _xlfn.TEXTSPLIT(I357,";")
  )
)</f>
        <v>RISK90:C90</v>
      </c>
      <c r="K357" s="290" t="s">
        <v>2517</v>
      </c>
      <c r="L357" s="253" t="b" cm="1">
        <f t="array" ref="L357">_xlfn.LET(
  _xlpm.hay, TRIM(Triggers!$N$1:$BF$1),
  _xlpm.keysRaw, IFERROR(TRIM(_xlfn.TEXTSPLIT(B357,",")),""),
  _xlpm.tagsRaw, IFERROR(TRIM(_xlfn.TEXTSPLIT(F357,",")),""),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7" s="266" t="str">
        <f>_xlfn.XLOOKUP(C357, FA!D:D, FA!E:E, "")</f>
        <v>FA:FAIRNESS</v>
      </c>
      <c r="N357" s="290" t="s">
        <v>2518</v>
      </c>
      <c r="O357" s="253" t="str" cm="1">
        <f t="array" ref="O357:U357">_xlfn.LET(
  _xlpm.groups, _xlfn.TEXTSPLIT(J357,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7" s="253" t="str">
        <v>RISK90</v>
      </c>
      <c r="Q357" s="253" t="str">
        <v>Unfair or inequitable impacts</v>
      </c>
      <c r="R357" s="253" t="str">
        <v>Processes or decisions that result in unequal treatment, disproportionate impacts, or systemic disadvantage to certain groups can breach fairness commitments and lead to harm.</v>
      </c>
      <c r="S357" s="253" t="str">
        <v>C90</v>
      </c>
      <c r="T357"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7"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8" spans="1:21" ht="25.5" customHeight="1">
      <c r="A358" s="291" t="s">
        <v>2531</v>
      </c>
      <c r="B358" s="292" t="s">
        <v>976</v>
      </c>
      <c r="C358" s="290" t="s">
        <v>2532</v>
      </c>
      <c r="D358" s="184" t="s">
        <v>2533</v>
      </c>
      <c r="E358" s="290" t="s">
        <v>1007</v>
      </c>
      <c r="F358" s="290" t="s">
        <v>242</v>
      </c>
      <c r="G358" s="253" t="s">
        <v>2514</v>
      </c>
      <c r="H358" s="290" t="s">
        <v>2534</v>
      </c>
      <c r="I358" s="290" t="s">
        <v>2535</v>
      </c>
      <c r="J358" s="290" t="str" cm="1">
        <f t="array" ref="J358">_xlfn.TEXTJOIN(" | ",,
  IF(I358="",
     _xlfn.TEXTSPLIT(H358,";"),
     _xlfn.TEXTSPLIT(H358,";") &amp; ":" &amp; _xlfn.TEXTSPLIT(I358,";")
  )
)</f>
        <v>RISK91:C91</v>
      </c>
      <c r="K358" s="290" t="s">
        <v>2536</v>
      </c>
      <c r="L358" s="253" t="b" cm="1">
        <f t="array" ref="L358">_xlfn.LET(
  _xlpm.hay, TRIM(Triggers!$N$1:$BF$1),
  _xlpm.keysRaw, IFERROR(TRIM(_xlfn.TEXTSPLIT(B358,",")),""),
  _xlpm.tagsRaw, IFERROR(TRIM(_xlfn.TEXTSPLIT(F358,",")),""),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8" s="266" t="str">
        <f>_xlfn.XLOOKUP(C358, FA!D:D, FA!E:E, "")</f>
        <v>FA:HSE</v>
      </c>
      <c r="N358" s="253" t="s">
        <v>2537</v>
      </c>
      <c r="O358" s="253" t="str" cm="1">
        <f t="array" ref="O358:U358">_xlfn.LET(
  _xlpm.groups, _xlfn.TEXTSPLIT(J358,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8" s="253" t="str">
        <v>RISK91</v>
      </c>
      <c r="Q358" s="253" t="str">
        <v>Erosion of wellbeing from unbalanced impacts</v>
      </c>
      <c r="R358" s="253" t="str">
        <v>Initiatives that create disproportionate harm, provide benefits to only a narrow group, or negatively impact environmental or social systems can undermine public trust, legitimacy, and long-term sustainability commitments.</v>
      </c>
      <c r="S358" s="253" t="str">
        <v>C91</v>
      </c>
      <c r="T358"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58"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59" spans="1:21" ht="25.5" customHeight="1">
      <c r="A359" s="291" t="s">
        <v>2538</v>
      </c>
      <c r="B359" s="292" t="s">
        <v>976</v>
      </c>
      <c r="C359" s="290" t="s">
        <v>2532</v>
      </c>
      <c r="D359" s="184" t="s">
        <v>2539</v>
      </c>
      <c r="E359" s="290" t="s">
        <v>1007</v>
      </c>
      <c r="F359" s="290" t="s">
        <v>247</v>
      </c>
      <c r="G359" s="253" t="s">
        <v>2514</v>
      </c>
      <c r="H359" s="290" t="s">
        <v>2534</v>
      </c>
      <c r="I359" s="290" t="s">
        <v>2535</v>
      </c>
      <c r="J359" s="290" t="str" cm="1">
        <f t="array" ref="J359">_xlfn.TEXTJOIN(" | ",,
  IF(I359="",
     _xlfn.TEXTSPLIT(H359,";"),
     _xlfn.TEXTSPLIT(H359,";") &amp; ":" &amp; _xlfn.TEXTSPLIT(I359,";")
  )
)</f>
        <v>RISK91:C91</v>
      </c>
      <c r="K359" s="290" t="s">
        <v>2536</v>
      </c>
      <c r="L359" s="253" t="b" cm="1">
        <f t="array" ref="L359">_xlfn.LET(
  _xlpm.hay, TRIM(Triggers!$N$1:$BF$1),
  _xlpm.keysRaw, IFERROR(TRIM(_xlfn.TEXTSPLIT(B359,",")),""),
  _xlpm.tagsRaw, IFERROR(TRIM(_xlfn.TEXTSPLIT(F359,",")),""),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9" s="266" t="str">
        <f>_xlfn.XLOOKUP(C359, FA!D:D, FA!E:E, "")</f>
        <v>FA:HSE</v>
      </c>
      <c r="N359" s="253" t="s">
        <v>2537</v>
      </c>
      <c r="O359" s="253" t="str" cm="1">
        <f t="array" ref="O359:U359">_xlfn.LET(
  _xlpm.groups, _xlfn.TEXTSPLIT(J359,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9" s="253" t="str">
        <v>RISK91</v>
      </c>
      <c r="Q359" s="253" t="str">
        <v>Erosion of wellbeing from unbalanced impacts</v>
      </c>
      <c r="R359" s="253" t="str">
        <v>Initiatives that create disproportionate harm, provide benefits to only a narrow group, or negatively impact environmental or social systems can undermine public trust, legitimacy, and long-term sustainability commitments.</v>
      </c>
      <c r="S359" s="253" t="str">
        <v>C91</v>
      </c>
      <c r="T359"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59"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0" spans="1:21" ht="25.5" customHeight="1">
      <c r="A360" s="291" t="s">
        <v>2540</v>
      </c>
      <c r="B360" s="292" t="s">
        <v>976</v>
      </c>
      <c r="C360" s="290" t="s">
        <v>2532</v>
      </c>
      <c r="D360" s="184" t="s">
        <v>2541</v>
      </c>
      <c r="E360" s="290" t="s">
        <v>1007</v>
      </c>
      <c r="F360" s="290" t="s">
        <v>251</v>
      </c>
      <c r="G360" s="253" t="s">
        <v>2514</v>
      </c>
      <c r="H360" s="290" t="s">
        <v>2534</v>
      </c>
      <c r="I360" s="290" t="s">
        <v>2535</v>
      </c>
      <c r="J360" s="290" t="str" cm="1">
        <f t="array" ref="J360">_xlfn.TEXTJOIN(" | ",,
  IF(I360="",
     _xlfn.TEXTSPLIT(H360,";"),
     _xlfn.TEXTSPLIT(H360,";") &amp; ":" &amp; _xlfn.TEXTSPLIT(I360,";")
  )
)</f>
        <v>RISK91:C91</v>
      </c>
      <c r="K360" s="290" t="s">
        <v>2536</v>
      </c>
      <c r="L360" s="253" t="b" cm="1">
        <f t="array" ref="L360">_xlfn.LET(
  _xlpm.hay, TRIM(Triggers!$N$1:$BF$1),
  _xlpm.keysRaw, IFERROR(TRIM(_xlfn.TEXTSPLIT(B360,",")),""),
  _xlpm.tagsRaw, IFERROR(TRIM(_xlfn.TEXTSPLIT(F360,",")),""),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0" s="266" t="str">
        <f>_xlfn.XLOOKUP(C360, FA!D:D, FA!E:E, "")</f>
        <v>FA:HSE</v>
      </c>
      <c r="N360" s="253" t="s">
        <v>2537</v>
      </c>
      <c r="O360" s="253" t="str" cm="1">
        <f t="array" ref="O360:U360">_xlfn.LET(
  _xlpm.groups, _xlfn.TEXTSPLIT(J360,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0" s="253" t="str">
        <v>RISK91</v>
      </c>
      <c r="Q360" s="253" t="str">
        <v>Erosion of wellbeing from unbalanced impacts</v>
      </c>
      <c r="R360" s="253" t="str">
        <v>Initiatives that create disproportionate harm, provide benefits to only a narrow group, or negatively impact environmental or social systems can undermine public trust, legitimacy, and long-term sustainability commitments.</v>
      </c>
      <c r="S360" s="253" t="str">
        <v>C91</v>
      </c>
      <c r="T360"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0"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1" spans="1:21" ht="25.5" customHeight="1">
      <c r="A361" s="291" t="s">
        <v>2542</v>
      </c>
      <c r="B361" s="292" t="s">
        <v>976</v>
      </c>
      <c r="C361" s="290" t="s">
        <v>2532</v>
      </c>
      <c r="D361" s="184" t="s">
        <v>2543</v>
      </c>
      <c r="E361" s="290" t="s">
        <v>1007</v>
      </c>
      <c r="F361" s="290" t="s">
        <v>255</v>
      </c>
      <c r="G361" s="253" t="s">
        <v>2514</v>
      </c>
      <c r="H361" s="290" t="s">
        <v>2534</v>
      </c>
      <c r="I361" s="290" t="s">
        <v>2535</v>
      </c>
      <c r="J361" s="290" t="str" cm="1">
        <f t="array" ref="J361">_xlfn.TEXTJOIN(" | ",,
  IF(I361="",
     _xlfn.TEXTSPLIT(H361,";"),
     _xlfn.TEXTSPLIT(H361,";") &amp; ":" &amp; _xlfn.TEXTSPLIT(I361,";")
  )
)</f>
        <v>RISK91:C91</v>
      </c>
      <c r="K361" s="290" t="s">
        <v>2536</v>
      </c>
      <c r="L361" s="253" t="b" cm="1">
        <f t="array" ref="L361">_xlfn.LET(
  _xlpm.hay, TRIM(Triggers!$N$1:$BF$1),
  _xlpm.keysRaw, IFERROR(TRIM(_xlfn.TEXTSPLIT(B361,",")),""),
  _xlpm.tagsRaw, IFERROR(TRIM(_xlfn.TEXTSPLIT(F361,",")),""),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1" s="266" t="str">
        <f>_xlfn.XLOOKUP(C361, FA!D:D, FA!E:E, "")</f>
        <v>FA:HSE</v>
      </c>
      <c r="N361" s="253" t="s">
        <v>2537</v>
      </c>
      <c r="O361" s="253" t="str" cm="1">
        <f t="array" ref="O361:U361">_xlfn.LET(
  _xlpm.groups, _xlfn.TEXTSPLIT(J361,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1" s="253" t="str">
        <v>RISK91</v>
      </c>
      <c r="Q361" s="253" t="str">
        <v>Erosion of wellbeing from unbalanced impacts</v>
      </c>
      <c r="R361" s="253" t="str">
        <v>Initiatives that create disproportionate harm, provide benefits to only a narrow group, or negatively impact environmental or social systems can undermine public trust, legitimacy, and long-term sustainability commitments.</v>
      </c>
      <c r="S361" s="253" t="str">
        <v>C91</v>
      </c>
      <c r="T361"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1"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2" spans="1:21" ht="25.5" customHeight="1">
      <c r="A362" s="291" t="s">
        <v>2544</v>
      </c>
      <c r="B362" s="292" t="s">
        <v>976</v>
      </c>
      <c r="C362" s="290" t="s">
        <v>2532</v>
      </c>
      <c r="D362" s="184" t="s">
        <v>2545</v>
      </c>
      <c r="E362" s="290" t="s">
        <v>1007</v>
      </c>
      <c r="F362" s="290" t="s">
        <v>259</v>
      </c>
      <c r="G362" s="253" t="s">
        <v>2514</v>
      </c>
      <c r="H362" s="290" t="s">
        <v>2534</v>
      </c>
      <c r="I362" s="290" t="s">
        <v>2535</v>
      </c>
      <c r="J362" s="290" t="str" cm="1">
        <f t="array" ref="J362">_xlfn.TEXTJOIN(" | ",,
  IF(I362="",
     _xlfn.TEXTSPLIT(H362,";"),
     _xlfn.TEXTSPLIT(H362,";") &amp; ":" &amp; _xlfn.TEXTSPLIT(I362,";")
  )
)</f>
        <v>RISK91:C91</v>
      </c>
      <c r="K362" s="290" t="s">
        <v>2536</v>
      </c>
      <c r="L362" s="253" t="b" cm="1">
        <f t="array" ref="L362">_xlfn.LET(
  _xlpm.hay, TRIM(Triggers!$N$1:$BF$1),
  _xlpm.keysRaw, IFERROR(TRIM(_xlfn.TEXTSPLIT(B362,",")),""),
  _xlpm.tagsRaw, IFERROR(TRIM(_xlfn.TEXTSPLIT(F362,",")),""),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2" s="266" t="str">
        <f>_xlfn.XLOOKUP(C362, FA!D:D, FA!E:E, "")</f>
        <v>FA:HSE</v>
      </c>
      <c r="N362" s="253" t="s">
        <v>2537</v>
      </c>
      <c r="O362" s="253" t="str" cm="1">
        <f t="array" ref="O362:U362">_xlfn.LET(
  _xlpm.groups, _xlfn.TEXTSPLIT(J362,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2" s="253" t="str">
        <v>RISK91</v>
      </c>
      <c r="Q362" s="253" t="str">
        <v>Erosion of wellbeing from unbalanced impacts</v>
      </c>
      <c r="R362" s="253" t="str">
        <v>Initiatives that create disproportionate harm, provide benefits to only a narrow group, or negatively impact environmental or social systems can undermine public trust, legitimacy, and long-term sustainability commitments.</v>
      </c>
      <c r="S362" s="253" t="str">
        <v>C91</v>
      </c>
      <c r="T362"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2"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3" spans="1:21" ht="25.5" customHeight="1">
      <c r="A363" s="291" t="s">
        <v>2546</v>
      </c>
      <c r="B363" s="292" t="s">
        <v>976</v>
      </c>
      <c r="C363" s="290" t="s">
        <v>2532</v>
      </c>
      <c r="D363" s="184" t="s">
        <v>2547</v>
      </c>
      <c r="E363" s="290" t="s">
        <v>1007</v>
      </c>
      <c r="F363" s="290" t="s">
        <v>263</v>
      </c>
      <c r="G363" s="253" t="s">
        <v>2514</v>
      </c>
      <c r="H363" s="290" t="s">
        <v>2534</v>
      </c>
      <c r="I363" s="290" t="s">
        <v>2535</v>
      </c>
      <c r="J363" s="290" t="str" cm="1">
        <f t="array" ref="J363">_xlfn.TEXTJOIN(" | ",,
  IF(I363="",
     _xlfn.TEXTSPLIT(H363,";"),
     _xlfn.TEXTSPLIT(H363,";") &amp; ":" &amp; _xlfn.TEXTSPLIT(I363,";")
  )
)</f>
        <v>RISK91:C91</v>
      </c>
      <c r="K363" s="290" t="s">
        <v>2536</v>
      </c>
      <c r="L363" s="253" t="b" cm="1">
        <f t="array" ref="L363">_xlfn.LET(
  _xlpm.hay, TRIM(Triggers!$N$1:$BF$1),
  _xlpm.keysRaw, IFERROR(TRIM(_xlfn.TEXTSPLIT(B363,",")),""),
  _xlpm.tagsRaw, IFERROR(TRIM(_xlfn.TEXTSPLIT(F363,",")),""),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3" s="266" t="str">
        <f>_xlfn.XLOOKUP(C363, FA!D:D, FA!E:E, "")</f>
        <v>FA:HSE</v>
      </c>
      <c r="N363" s="253" t="s">
        <v>2537</v>
      </c>
      <c r="O363" s="253" t="str" cm="1">
        <f t="array" ref="O363:U363">_xlfn.LET(
  _xlpm.groups, _xlfn.TEXTSPLIT(J363,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3" s="253" t="str">
        <v>RISK91</v>
      </c>
      <c r="Q363" s="253" t="str">
        <v>Erosion of wellbeing from unbalanced impacts</v>
      </c>
      <c r="R363" s="253" t="str">
        <v>Initiatives that create disproportionate harm, provide benefits to only a narrow group, or negatively impact environmental or social systems can undermine public trust, legitimacy, and long-term sustainability commitments.</v>
      </c>
      <c r="S363" s="253" t="str">
        <v>C91</v>
      </c>
      <c r="T363"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3"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4" spans="1:21" ht="25.5" customHeight="1">
      <c r="A364" s="291" t="s">
        <v>2548</v>
      </c>
      <c r="B364" s="292" t="s">
        <v>976</v>
      </c>
      <c r="C364" s="290" t="s">
        <v>2532</v>
      </c>
      <c r="D364" s="184" t="s">
        <v>2549</v>
      </c>
      <c r="E364" s="290" t="s">
        <v>1007</v>
      </c>
      <c r="F364" s="288" t="s">
        <v>267</v>
      </c>
      <c r="G364" s="253" t="s">
        <v>2514</v>
      </c>
      <c r="H364" s="290" t="s">
        <v>2534</v>
      </c>
      <c r="I364" s="290" t="s">
        <v>2535</v>
      </c>
      <c r="J364" s="290" t="str" cm="1">
        <f t="array" ref="J364">_xlfn.TEXTJOIN(" | ",,
  IF(I364="",
     _xlfn.TEXTSPLIT(H364,";"),
     _xlfn.TEXTSPLIT(H364,";") &amp; ":" &amp; _xlfn.TEXTSPLIT(I364,";")
  )
)</f>
        <v>RISK91:C91</v>
      </c>
      <c r="K364" s="290" t="s">
        <v>2536</v>
      </c>
      <c r="L364" s="253" t="b" cm="1">
        <f t="array" ref="L364">_xlfn.LET(
  _xlpm.hay, TRIM(Triggers!$N$1:$BF$1),
  _xlpm.keysRaw, IFERROR(TRIM(_xlfn.TEXTSPLIT(B364,",")),""),
  _xlpm.tagsRaw, IFERROR(TRIM(_xlfn.TEXTSPLIT(F364,",")),""),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4" s="266" t="str">
        <f>_xlfn.XLOOKUP(C364, FA!D:D, FA!E:E, "")</f>
        <v>FA:HSE</v>
      </c>
      <c r="N364" s="253" t="s">
        <v>2537</v>
      </c>
      <c r="O364" s="253" t="str" cm="1">
        <f t="array" ref="O364:U364">_xlfn.LET(
  _xlpm.groups, _xlfn.TEXTSPLIT(J364,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4" s="253" t="str">
        <v>RISK91</v>
      </c>
      <c r="Q364" s="253" t="str">
        <v>Erosion of wellbeing from unbalanced impacts</v>
      </c>
      <c r="R364" s="253" t="str">
        <v>Initiatives that create disproportionate harm, provide benefits to only a narrow group, or negatively impact environmental or social systems can undermine public trust, legitimacy, and long-term sustainability commitments.</v>
      </c>
      <c r="S364" s="253" t="str">
        <v>C91</v>
      </c>
      <c r="T364"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4"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5" spans="1:21" ht="25.5" customHeight="1">
      <c r="A365" s="291" t="s">
        <v>2550</v>
      </c>
      <c r="B365" s="292" t="s">
        <v>980</v>
      </c>
      <c r="C365" s="290" t="s">
        <v>2551</v>
      </c>
      <c r="D365" s="184" t="s">
        <v>2552</v>
      </c>
      <c r="E365" s="290" t="s">
        <v>1007</v>
      </c>
      <c r="F365" s="290" t="s">
        <v>242</v>
      </c>
      <c r="G365" s="253" t="s">
        <v>2514</v>
      </c>
      <c r="H365" s="290" t="s">
        <v>2553</v>
      </c>
      <c r="I365" s="290" t="s">
        <v>2554</v>
      </c>
      <c r="J365" s="290" t="str" cm="1">
        <f t="array" ref="J365">_xlfn.TEXTJOIN(" | ",,
  IF(I365="",
     _xlfn.TEXTSPLIT(H365,";"),
     _xlfn.TEXTSPLIT(H365,";") &amp; ":" &amp; _xlfn.TEXTSPLIT(I365,";")
  )
)</f>
        <v>RISK92:C92</v>
      </c>
      <c r="K365" s="290" t="s">
        <v>2555</v>
      </c>
      <c r="L365" s="253" t="b" cm="1">
        <f t="array" ref="L365">_xlfn.LET(
  _xlpm.hay, TRIM(Triggers!$N$1:$BF$1),
  _xlpm.keysRaw, IFERROR(TRIM(_xlfn.TEXTSPLIT(B365,",")),""),
  _xlpm.tagsRaw, IFERROR(TRIM(_xlfn.TEXTSPLIT(F365,",")),""),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5" s="266" t="str">
        <f>_xlfn.XLOOKUP(C365, FA!D:D, FA!E:E, "")</f>
        <v>FA:HRIGHT</v>
      </c>
      <c r="N365" s="253" t="s">
        <v>2556</v>
      </c>
      <c r="O365" s="253" t="str" cm="1">
        <f t="array" ref="O365:U365">_xlfn.LET(
  _xlpm.groups, _xlfn.TEXTSPLIT(J365,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5" s="253" t="str">
        <v>RISK92</v>
      </c>
      <c r="Q365" s="253" t="str">
        <v>Misalignment with human rights or values</v>
      </c>
      <c r="R365" s="253" t="str">
        <v>Decisions, processes, or outcomes that conflict with recognised human rights, undermine personal autonomy, or fail to respect diversity can cause harm, create exclusion, and lead to loss of public confidence and compliance breaches.</v>
      </c>
      <c r="S365" s="253" t="str">
        <v>C92</v>
      </c>
      <c r="T365"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5"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66" spans="1:21" ht="25.5" customHeight="1">
      <c r="A366" s="291" t="s">
        <v>2557</v>
      </c>
      <c r="B366" s="292" t="s">
        <v>980</v>
      </c>
      <c r="C366" s="290" t="s">
        <v>2551</v>
      </c>
      <c r="D366" s="184" t="s">
        <v>2558</v>
      </c>
      <c r="E366" s="290" t="s">
        <v>1007</v>
      </c>
      <c r="F366" s="290" t="s">
        <v>247</v>
      </c>
      <c r="G366" s="253" t="s">
        <v>2514</v>
      </c>
      <c r="H366" s="290" t="s">
        <v>2553</v>
      </c>
      <c r="I366" s="290" t="s">
        <v>2554</v>
      </c>
      <c r="J366" s="290" t="str" cm="1">
        <f t="array" ref="J366">_xlfn.TEXTJOIN(" | ",,
  IF(I366="",
     _xlfn.TEXTSPLIT(H366,";"),
     _xlfn.TEXTSPLIT(H366,";") &amp; ":" &amp; _xlfn.TEXTSPLIT(I366,";")
  )
)</f>
        <v>RISK92:C92</v>
      </c>
      <c r="K366" s="290" t="s">
        <v>2555</v>
      </c>
      <c r="L366" s="253" t="b" cm="1">
        <f t="array" ref="L366">_xlfn.LET(
  _xlpm.hay, TRIM(Triggers!$N$1:$BF$1),
  _xlpm.keysRaw, IFERROR(TRIM(_xlfn.TEXTSPLIT(B366,",")),""),
  _xlpm.tagsRaw, IFERROR(TRIM(_xlfn.TEXTSPLIT(F366,",")),""),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6" s="266" t="str">
        <f>_xlfn.XLOOKUP(C366, FA!D:D, FA!E:E, "")</f>
        <v>FA:HRIGHT</v>
      </c>
      <c r="N366" s="253" t="s">
        <v>2556</v>
      </c>
      <c r="O366" s="253" t="str" cm="1">
        <f t="array" ref="O366:U366">_xlfn.LET(
  _xlpm.groups, _xlfn.TEXTSPLIT(J366,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6" s="253" t="str">
        <v>RISK92</v>
      </c>
      <c r="Q366" s="253" t="str">
        <v>Misalignment with human rights or values</v>
      </c>
      <c r="R366" s="253" t="str">
        <v>Decisions, processes, or outcomes that conflict with recognised human rights, undermine personal autonomy, or fail to respect diversity can cause harm, create exclusion, and lead to loss of public confidence and compliance breaches.</v>
      </c>
      <c r="S366" s="253" t="str">
        <v>C92</v>
      </c>
      <c r="T366"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6"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67" spans="1:21" ht="25.5" customHeight="1">
      <c r="A367" s="291" t="s">
        <v>2559</v>
      </c>
      <c r="B367" s="292" t="s">
        <v>980</v>
      </c>
      <c r="C367" s="290" t="s">
        <v>2551</v>
      </c>
      <c r="D367" s="184" t="s">
        <v>2560</v>
      </c>
      <c r="E367" s="290" t="s">
        <v>1007</v>
      </c>
      <c r="F367" s="290" t="s">
        <v>251</v>
      </c>
      <c r="G367" s="253" t="s">
        <v>2514</v>
      </c>
      <c r="H367" s="290" t="s">
        <v>2553</v>
      </c>
      <c r="I367" s="290" t="s">
        <v>2554</v>
      </c>
      <c r="J367" s="290" t="str" cm="1">
        <f t="array" ref="J367">_xlfn.TEXTJOIN(" | ",,
  IF(I367="",
     _xlfn.TEXTSPLIT(H367,";"),
     _xlfn.TEXTSPLIT(H367,";") &amp; ":" &amp; _xlfn.TEXTSPLIT(I367,";")
  )
)</f>
        <v>RISK92:C92</v>
      </c>
      <c r="K367" s="290" t="s">
        <v>2555</v>
      </c>
      <c r="L367" s="253" t="b" cm="1">
        <f t="array" ref="L367">_xlfn.LET(
  _xlpm.hay, TRIM(Triggers!$N$1:$BF$1),
  _xlpm.keysRaw, IFERROR(TRIM(_xlfn.TEXTSPLIT(B367,",")),""),
  _xlpm.tagsRaw, IFERROR(TRIM(_xlfn.TEXTSPLIT(F367,",")),""),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7" s="266" t="str">
        <f>_xlfn.XLOOKUP(C367, FA!D:D, FA!E:E, "")</f>
        <v>FA:HRIGHT</v>
      </c>
      <c r="N367" s="253" t="s">
        <v>2556</v>
      </c>
      <c r="O367" s="253" t="str" cm="1">
        <f t="array" ref="O367:U367">_xlfn.LET(
  _xlpm.groups, _xlfn.TEXTSPLIT(J367,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7" s="253" t="str">
        <v>RISK92</v>
      </c>
      <c r="Q367" s="253" t="str">
        <v>Misalignment with human rights or values</v>
      </c>
      <c r="R367" s="253" t="str">
        <v>Decisions, processes, or outcomes that conflict with recognised human rights, undermine personal autonomy, or fail to respect diversity can cause harm, create exclusion, and lead to loss of public confidence and compliance breaches.</v>
      </c>
      <c r="S367" s="253" t="str">
        <v>C92</v>
      </c>
      <c r="T367"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7"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68" spans="1:21" ht="25.5" customHeight="1">
      <c r="A368" s="291" t="s">
        <v>2561</v>
      </c>
      <c r="B368" s="292" t="s">
        <v>980</v>
      </c>
      <c r="C368" s="290" t="s">
        <v>2551</v>
      </c>
      <c r="D368" s="184" t="s">
        <v>2562</v>
      </c>
      <c r="E368" s="290" t="s">
        <v>1007</v>
      </c>
      <c r="F368" s="290" t="s">
        <v>255</v>
      </c>
      <c r="G368" s="253" t="s">
        <v>2514</v>
      </c>
      <c r="H368" s="290" t="s">
        <v>2553</v>
      </c>
      <c r="I368" s="290" t="s">
        <v>2554</v>
      </c>
      <c r="J368" s="290" t="str" cm="1">
        <f t="array" ref="J368">_xlfn.TEXTJOIN(" | ",,
  IF(I368="",
     _xlfn.TEXTSPLIT(H368,";"),
     _xlfn.TEXTSPLIT(H368,";") &amp; ":" &amp; _xlfn.TEXTSPLIT(I368,";")
  )
)</f>
        <v>RISK92:C92</v>
      </c>
      <c r="K368" s="290" t="s">
        <v>2555</v>
      </c>
      <c r="L368" s="253" t="b" cm="1">
        <f t="array" ref="L368">_xlfn.LET(
  _xlpm.hay, TRIM(Triggers!$N$1:$BF$1),
  _xlpm.keysRaw, IFERROR(TRIM(_xlfn.TEXTSPLIT(B368,",")),""),
  _xlpm.tagsRaw, IFERROR(TRIM(_xlfn.TEXTSPLIT(F368,",")),""),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8" s="266" t="str">
        <f>_xlfn.XLOOKUP(C368, FA!D:D, FA!E:E, "")</f>
        <v>FA:HRIGHT</v>
      </c>
      <c r="N368" s="253" t="s">
        <v>2556</v>
      </c>
      <c r="O368" s="253" t="str" cm="1">
        <f t="array" ref="O368:U368">_xlfn.LET(
  _xlpm.groups, _xlfn.TEXTSPLIT(J368,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8" s="253" t="str">
        <v>RISK92</v>
      </c>
      <c r="Q368" s="253" t="str">
        <v>Misalignment with human rights or values</v>
      </c>
      <c r="R368" s="253" t="str">
        <v>Decisions, processes, or outcomes that conflict with recognised human rights, undermine personal autonomy, or fail to respect diversity can cause harm, create exclusion, and lead to loss of public confidence and compliance breaches.</v>
      </c>
      <c r="S368" s="253" t="str">
        <v>C92</v>
      </c>
      <c r="T368"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8"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69" spans="1:21" ht="25.5" customHeight="1">
      <c r="A369" s="291" t="s">
        <v>2563</v>
      </c>
      <c r="B369" s="292" t="s">
        <v>980</v>
      </c>
      <c r="C369" s="290" t="s">
        <v>2551</v>
      </c>
      <c r="D369" s="184" t="s">
        <v>2564</v>
      </c>
      <c r="E369" s="290" t="s">
        <v>1007</v>
      </c>
      <c r="F369" s="290" t="s">
        <v>259</v>
      </c>
      <c r="G369" s="253" t="s">
        <v>2514</v>
      </c>
      <c r="H369" s="290" t="s">
        <v>2553</v>
      </c>
      <c r="I369" s="290" t="s">
        <v>2554</v>
      </c>
      <c r="J369" s="290" t="str" cm="1">
        <f t="array" ref="J369">_xlfn.TEXTJOIN(" | ",,
  IF(I369="",
     _xlfn.TEXTSPLIT(H369,";"),
     _xlfn.TEXTSPLIT(H369,";") &amp; ":" &amp; _xlfn.TEXTSPLIT(I369,";")
  )
)</f>
        <v>RISK92:C92</v>
      </c>
      <c r="K369" s="290" t="s">
        <v>2555</v>
      </c>
      <c r="L369" s="253" t="b" cm="1">
        <f t="array" ref="L369">_xlfn.LET(
  _xlpm.hay, TRIM(Triggers!$N$1:$BF$1),
  _xlpm.keysRaw, IFERROR(TRIM(_xlfn.TEXTSPLIT(B369,",")),""),
  _xlpm.tagsRaw, IFERROR(TRIM(_xlfn.TEXTSPLIT(F369,",")),""),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9" s="266" t="str">
        <f>_xlfn.XLOOKUP(C369, FA!D:D, FA!E:E, "")</f>
        <v>FA:HRIGHT</v>
      </c>
      <c r="N369" s="253" t="s">
        <v>2556</v>
      </c>
      <c r="O369" s="253" t="str" cm="1">
        <f t="array" ref="O369:U369">_xlfn.LET(
  _xlpm.groups, _xlfn.TEXTSPLIT(J369,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9" s="253" t="str">
        <v>RISK92</v>
      </c>
      <c r="Q369" s="253" t="str">
        <v>Misalignment with human rights or values</v>
      </c>
      <c r="R369" s="253" t="str">
        <v>Decisions, processes, or outcomes that conflict with recognised human rights, undermine personal autonomy, or fail to respect diversity can cause harm, create exclusion, and lead to loss of public confidence and compliance breaches.</v>
      </c>
      <c r="S369" s="253" t="str">
        <v>C92</v>
      </c>
      <c r="T369"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9"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70" spans="1:21" ht="25.5" customHeight="1">
      <c r="A370" s="291" t="s">
        <v>2565</v>
      </c>
      <c r="B370" s="292" t="s">
        <v>980</v>
      </c>
      <c r="C370" s="290" t="s">
        <v>2551</v>
      </c>
      <c r="D370" s="184" t="s">
        <v>2566</v>
      </c>
      <c r="E370" s="290" t="s">
        <v>1007</v>
      </c>
      <c r="F370" s="290" t="s">
        <v>263</v>
      </c>
      <c r="G370" s="253" t="s">
        <v>2514</v>
      </c>
      <c r="H370" s="290" t="s">
        <v>2553</v>
      </c>
      <c r="I370" s="290" t="s">
        <v>2554</v>
      </c>
      <c r="J370" s="290" t="str" cm="1">
        <f t="array" ref="J370">_xlfn.TEXTJOIN(" | ",,
  IF(I370="",
     _xlfn.TEXTSPLIT(H370,";"),
     _xlfn.TEXTSPLIT(H370,";") &amp; ":" &amp; _xlfn.TEXTSPLIT(I370,";")
  )
)</f>
        <v>RISK92:C92</v>
      </c>
      <c r="K370" s="290" t="s">
        <v>2555</v>
      </c>
      <c r="L370" s="253" t="b" cm="1">
        <f t="array" ref="L370">_xlfn.LET(
  _xlpm.hay, TRIM(Triggers!$N$1:$BF$1),
  _xlpm.keysRaw, IFERROR(TRIM(_xlfn.TEXTSPLIT(B370,",")),""),
  _xlpm.tagsRaw, IFERROR(TRIM(_xlfn.TEXTSPLIT(F370,",")),""),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0" s="266" t="str">
        <f>_xlfn.XLOOKUP(C370, FA!D:D, FA!E:E, "")</f>
        <v>FA:HRIGHT</v>
      </c>
      <c r="N370" s="253" t="s">
        <v>2556</v>
      </c>
      <c r="O370" s="253" t="str" cm="1">
        <f t="array" ref="O370:U370">_xlfn.LET(
  _xlpm.groups, _xlfn.TEXTSPLIT(J370,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0" s="253" t="str">
        <v>RISK92</v>
      </c>
      <c r="Q370" s="253" t="str">
        <v>Misalignment with human rights or values</v>
      </c>
      <c r="R370" s="253" t="str">
        <v>Decisions, processes, or outcomes that conflict with recognised human rights, undermine personal autonomy, or fail to respect diversity can cause harm, create exclusion, and lead to loss of public confidence and compliance breaches.</v>
      </c>
      <c r="S370" s="253" t="str">
        <v>C92</v>
      </c>
      <c r="T370"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70"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71" spans="1:21" ht="25.5" customHeight="1">
      <c r="A371" s="291" t="s">
        <v>2567</v>
      </c>
      <c r="B371" s="292" t="s">
        <v>980</v>
      </c>
      <c r="C371" s="290" t="s">
        <v>2551</v>
      </c>
      <c r="D371" s="184" t="s">
        <v>2568</v>
      </c>
      <c r="E371" s="290" t="s">
        <v>1007</v>
      </c>
      <c r="F371" s="288" t="s">
        <v>267</v>
      </c>
      <c r="G371" s="253" t="s">
        <v>2514</v>
      </c>
      <c r="H371" s="290" t="s">
        <v>2553</v>
      </c>
      <c r="I371" s="290" t="s">
        <v>2554</v>
      </c>
      <c r="J371" s="290" t="str" cm="1">
        <f t="array" ref="J371">_xlfn.TEXTJOIN(" | ",,
  IF(I371="",
     _xlfn.TEXTSPLIT(H371,";"),
     _xlfn.TEXTSPLIT(H371,";") &amp; ":" &amp; _xlfn.TEXTSPLIT(I371,";")
  )
)</f>
        <v>RISK92:C92</v>
      </c>
      <c r="K371" s="290" t="s">
        <v>2555</v>
      </c>
      <c r="L371" s="253" t="b" cm="1">
        <f t="array" ref="L371">_xlfn.LET(
  _xlpm.hay, TRIM(Triggers!$N$1:$BF$1),
  _xlpm.keysRaw, IFERROR(TRIM(_xlfn.TEXTSPLIT(B371,",")),""),
  _xlpm.tagsRaw, IFERROR(TRIM(_xlfn.TEXTSPLIT(F371,",")),""),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1" s="266" t="str">
        <f>_xlfn.XLOOKUP(C371, FA!D:D, FA!E:E, "")</f>
        <v>FA:HRIGHT</v>
      </c>
      <c r="N371" s="253" t="s">
        <v>2556</v>
      </c>
      <c r="O371" s="253" t="str" cm="1">
        <f t="array" ref="O371:U371">_xlfn.LET(
  _xlpm.groups, _xlfn.TEXTSPLIT(J371,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1" s="253" t="str">
        <v>RISK92</v>
      </c>
      <c r="Q371" s="253" t="str">
        <v>Misalignment with human rights or values</v>
      </c>
      <c r="R371" s="253" t="str">
        <v>Decisions, processes, or outcomes that conflict with recognised human rights, undermine personal autonomy, or fail to respect diversity can cause harm, create exclusion, and lead to loss of public confidence and compliance breaches.</v>
      </c>
      <c r="S371" s="253" t="str">
        <v>C92</v>
      </c>
      <c r="T371"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71"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72" spans="1:21" ht="25.5" customHeight="1">
      <c r="A372" s="291" t="s">
        <v>2569</v>
      </c>
      <c r="B372" s="292" t="s">
        <v>966</v>
      </c>
      <c r="C372" s="290" t="s">
        <v>2570</v>
      </c>
      <c r="D372" s="184" t="s">
        <v>2571</v>
      </c>
      <c r="E372" s="290" t="s">
        <v>1007</v>
      </c>
      <c r="F372" s="290" t="s">
        <v>242</v>
      </c>
      <c r="G372" s="253" t="s">
        <v>2514</v>
      </c>
      <c r="H372" s="290" t="s">
        <v>2572</v>
      </c>
      <c r="I372" s="290" t="s">
        <v>2573</v>
      </c>
      <c r="J372" s="290" t="str" cm="1">
        <f t="array" ref="J372">_xlfn.TEXTJOIN(" | ",,
  IF(I372="",
     _xlfn.TEXTSPLIT(H372,";"),
     _xlfn.TEXTSPLIT(H372,";") &amp; ":" &amp; _xlfn.TEXTSPLIT(I372,";")
  )
)</f>
        <v>RISK93:C93</v>
      </c>
      <c r="K372" s="290" t="s">
        <v>2574</v>
      </c>
      <c r="L372" s="253" t="b" cm="1">
        <f t="array" ref="L372">_xlfn.LET(
  _xlpm.hay, TRIM(Triggers!$N$1:$BF$1),
  _xlpm.keysRaw, IFERROR(TRIM(_xlfn.TEXTSPLIT(B372,",")),""),
  _xlpm.tagsRaw, IFERROR(TRIM(_xlfn.TEXTSPLIT(F372,",")),""),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2" s="266" t="str">
        <f>_xlfn.XLOOKUP(C372, FA!D:D, FA!E:E, "")</f>
        <v>FA:PRIVACY;FA:SECURITY</v>
      </c>
      <c r="N372" s="253" t="s">
        <v>2575</v>
      </c>
      <c r="O372" s="253" t="str" cm="1">
        <f t="array" ref="O372:U372">_xlfn.LET(
  _xlpm.groups, _xlfn.TEXTSPLIT(J372,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2" s="253" t="str">
        <v>RISK93</v>
      </c>
      <c r="Q372" s="253" t="str">
        <v>Compromise of privacy or security</v>
      </c>
      <c r="R372" s="253" t="str">
        <v>Insufficient protection of information can lead to breaches of privacy, unauthorised disclosure, or security incidents. Such events can cause individual harm, disrupt operations, damage trust, and result in regulatory penalties.</v>
      </c>
      <c r="S372" s="253" t="str">
        <v>C93</v>
      </c>
      <c r="T372"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2"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3" spans="1:21" ht="25.5" customHeight="1">
      <c r="A373" s="291" t="s">
        <v>2576</v>
      </c>
      <c r="B373" s="292" t="s">
        <v>966</v>
      </c>
      <c r="C373" s="290" t="s">
        <v>2570</v>
      </c>
      <c r="D373" s="184" t="s">
        <v>2577</v>
      </c>
      <c r="E373" s="290" t="s">
        <v>1007</v>
      </c>
      <c r="F373" s="290" t="s">
        <v>247</v>
      </c>
      <c r="G373" s="253" t="s">
        <v>2514</v>
      </c>
      <c r="H373" s="290" t="s">
        <v>2572</v>
      </c>
      <c r="I373" s="290" t="s">
        <v>2573</v>
      </c>
      <c r="J373" s="290" t="str" cm="1">
        <f t="array" ref="J373">_xlfn.TEXTJOIN(" | ",,
  IF(I373="",
     _xlfn.TEXTSPLIT(H373,";"),
     _xlfn.TEXTSPLIT(H373,";") &amp; ":" &amp; _xlfn.TEXTSPLIT(I373,";")
  )
)</f>
        <v>RISK93:C93</v>
      </c>
      <c r="K373" s="290" t="s">
        <v>2574</v>
      </c>
      <c r="L373" s="253" t="b" cm="1">
        <f t="array" ref="L373">_xlfn.LET(
  _xlpm.hay, TRIM(Triggers!$N$1:$BF$1),
  _xlpm.keysRaw, IFERROR(TRIM(_xlfn.TEXTSPLIT(B373,",")),""),
  _xlpm.tagsRaw, IFERROR(TRIM(_xlfn.TEXTSPLIT(F373,",")),""),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3" s="266" t="str">
        <f>_xlfn.XLOOKUP(C373, FA!D:D, FA!E:E, "")</f>
        <v>FA:PRIVACY;FA:SECURITY</v>
      </c>
      <c r="N373" s="253" t="s">
        <v>2575</v>
      </c>
      <c r="O373" s="253" t="str" cm="1">
        <f t="array" ref="O373:U373">_xlfn.LET(
  _xlpm.groups, _xlfn.TEXTSPLIT(J373,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3" s="253" t="str">
        <v>RISK93</v>
      </c>
      <c r="Q373" s="253" t="str">
        <v>Compromise of privacy or security</v>
      </c>
      <c r="R373" s="253" t="str">
        <v>Insufficient protection of information can lead to breaches of privacy, unauthorised disclosure, or security incidents. Such events can cause individual harm, disrupt operations, damage trust, and result in regulatory penalties.</v>
      </c>
      <c r="S373" s="253" t="str">
        <v>C93</v>
      </c>
      <c r="T373"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3"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4" spans="1:21" ht="25.5" customHeight="1">
      <c r="A374" s="291" t="s">
        <v>2578</v>
      </c>
      <c r="B374" s="292" t="s">
        <v>966</v>
      </c>
      <c r="C374" s="290" t="s">
        <v>2570</v>
      </c>
      <c r="D374" s="184" t="s">
        <v>2579</v>
      </c>
      <c r="E374" s="290" t="s">
        <v>1007</v>
      </c>
      <c r="F374" s="290" t="s">
        <v>251</v>
      </c>
      <c r="G374" s="253" t="s">
        <v>2514</v>
      </c>
      <c r="H374" s="290" t="s">
        <v>2572</v>
      </c>
      <c r="I374" s="290" t="s">
        <v>2573</v>
      </c>
      <c r="J374" s="290" t="str" cm="1">
        <f t="array" ref="J374">_xlfn.TEXTJOIN(" | ",,
  IF(I374="",
     _xlfn.TEXTSPLIT(H374,";"),
     _xlfn.TEXTSPLIT(H374,";") &amp; ":" &amp; _xlfn.TEXTSPLIT(I374,";")
  )
)</f>
        <v>RISK93:C93</v>
      </c>
      <c r="K374" s="290" t="s">
        <v>2574</v>
      </c>
      <c r="L374" s="253" t="b" cm="1">
        <f t="array" ref="L374">_xlfn.LET(
  _xlpm.hay, TRIM(Triggers!$N$1:$BF$1),
  _xlpm.keysRaw, IFERROR(TRIM(_xlfn.TEXTSPLIT(B374,",")),""),
  _xlpm.tagsRaw, IFERROR(TRIM(_xlfn.TEXTSPLIT(F374,",")),""),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4" s="266" t="str">
        <f>_xlfn.XLOOKUP(C374, FA!D:D, FA!E:E, "")</f>
        <v>FA:PRIVACY;FA:SECURITY</v>
      </c>
      <c r="N374" s="253" t="s">
        <v>2575</v>
      </c>
      <c r="O374" s="253" t="str" cm="1">
        <f t="array" ref="O374:U374">_xlfn.LET(
  _xlpm.groups, _xlfn.TEXTSPLIT(J374,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4" s="253" t="str">
        <v>RISK93</v>
      </c>
      <c r="Q374" s="253" t="str">
        <v>Compromise of privacy or security</v>
      </c>
      <c r="R374" s="253" t="str">
        <v>Insufficient protection of information can lead to breaches of privacy, unauthorised disclosure, or security incidents. Such events can cause individual harm, disrupt operations, damage trust, and result in regulatory penalties.</v>
      </c>
      <c r="S374" s="253" t="str">
        <v>C93</v>
      </c>
      <c r="T374"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4"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5" spans="1:21" ht="25.5" customHeight="1">
      <c r="A375" s="291" t="s">
        <v>2580</v>
      </c>
      <c r="B375" s="292" t="s">
        <v>966</v>
      </c>
      <c r="C375" s="290" t="s">
        <v>2570</v>
      </c>
      <c r="D375" s="184" t="s">
        <v>2581</v>
      </c>
      <c r="E375" s="290" t="s">
        <v>1007</v>
      </c>
      <c r="F375" s="290" t="s">
        <v>255</v>
      </c>
      <c r="G375" s="253" t="s">
        <v>2514</v>
      </c>
      <c r="H375" s="290" t="s">
        <v>2572</v>
      </c>
      <c r="I375" s="290" t="s">
        <v>2573</v>
      </c>
      <c r="J375" s="290" t="str" cm="1">
        <f t="array" ref="J375">_xlfn.TEXTJOIN(" | ",,
  IF(I375="",
     _xlfn.TEXTSPLIT(H375,";"),
     _xlfn.TEXTSPLIT(H375,";") &amp; ":" &amp; _xlfn.TEXTSPLIT(I375,";")
  )
)</f>
        <v>RISK93:C93</v>
      </c>
      <c r="K375" s="290" t="s">
        <v>2574</v>
      </c>
      <c r="L375" s="253" t="b" cm="1">
        <f t="array" ref="L375">_xlfn.LET(
  _xlpm.hay, TRIM(Triggers!$N$1:$BF$1),
  _xlpm.keysRaw, IFERROR(TRIM(_xlfn.TEXTSPLIT(B375,",")),""),
  _xlpm.tagsRaw, IFERROR(TRIM(_xlfn.TEXTSPLIT(F375,",")),""),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5" s="266" t="str">
        <f>_xlfn.XLOOKUP(C375, FA!D:D, FA!E:E, "")</f>
        <v>FA:PRIVACY;FA:SECURITY</v>
      </c>
      <c r="N375" s="253" t="s">
        <v>2575</v>
      </c>
      <c r="O375" s="253" t="str" cm="1">
        <f t="array" ref="O375:U375">_xlfn.LET(
  _xlpm.groups, _xlfn.TEXTSPLIT(J375,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5" s="253" t="str">
        <v>RISK93</v>
      </c>
      <c r="Q375" s="253" t="str">
        <v>Compromise of privacy or security</v>
      </c>
      <c r="R375" s="253" t="str">
        <v>Insufficient protection of information can lead to breaches of privacy, unauthorised disclosure, or security incidents. Such events can cause individual harm, disrupt operations, damage trust, and result in regulatory penalties.</v>
      </c>
      <c r="S375" s="253" t="str">
        <v>C93</v>
      </c>
      <c r="T375"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5"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6" spans="1:21" ht="25.5" customHeight="1">
      <c r="A376" s="291" t="s">
        <v>2582</v>
      </c>
      <c r="B376" s="292" t="s">
        <v>966</v>
      </c>
      <c r="C376" s="290" t="s">
        <v>2570</v>
      </c>
      <c r="D376" s="184" t="s">
        <v>2583</v>
      </c>
      <c r="E376" s="290" t="s">
        <v>1007</v>
      </c>
      <c r="F376" s="290" t="s">
        <v>259</v>
      </c>
      <c r="G376" s="253" t="s">
        <v>2514</v>
      </c>
      <c r="H376" s="290" t="s">
        <v>2572</v>
      </c>
      <c r="I376" s="290" t="s">
        <v>2573</v>
      </c>
      <c r="J376" s="290" t="str" cm="1">
        <f t="array" ref="J376">_xlfn.TEXTJOIN(" | ",,
  IF(I376="",
     _xlfn.TEXTSPLIT(H376,";"),
     _xlfn.TEXTSPLIT(H376,";") &amp; ":" &amp; _xlfn.TEXTSPLIT(I376,";")
  )
)</f>
        <v>RISK93:C93</v>
      </c>
      <c r="K376" s="290" t="s">
        <v>2574</v>
      </c>
      <c r="L376" s="253" t="b" cm="1">
        <f t="array" ref="L376">_xlfn.LET(
  _xlpm.hay, TRIM(Triggers!$N$1:$BF$1),
  _xlpm.keysRaw, IFERROR(TRIM(_xlfn.TEXTSPLIT(B376,",")),""),
  _xlpm.tagsRaw, IFERROR(TRIM(_xlfn.TEXTSPLIT(F376,",")),""),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6" s="266" t="str">
        <f>_xlfn.XLOOKUP(C376, FA!D:D, FA!E:E, "")</f>
        <v>FA:PRIVACY;FA:SECURITY</v>
      </c>
      <c r="N376" s="253" t="s">
        <v>2575</v>
      </c>
      <c r="O376" s="253" t="str" cm="1">
        <f t="array" ref="O376:U376">_xlfn.LET(
  _xlpm.groups, _xlfn.TEXTSPLIT(J376,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6" s="253" t="str">
        <v>RISK93</v>
      </c>
      <c r="Q376" s="253" t="str">
        <v>Compromise of privacy or security</v>
      </c>
      <c r="R376" s="253" t="str">
        <v>Insufficient protection of information can lead to breaches of privacy, unauthorised disclosure, or security incidents. Such events can cause individual harm, disrupt operations, damage trust, and result in regulatory penalties.</v>
      </c>
      <c r="S376" s="253" t="str">
        <v>C93</v>
      </c>
      <c r="T376"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6"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7" spans="1:21" ht="25.5" customHeight="1">
      <c r="A377" s="291" t="s">
        <v>2584</v>
      </c>
      <c r="B377" s="292" t="s">
        <v>966</v>
      </c>
      <c r="C377" s="290" t="s">
        <v>2570</v>
      </c>
      <c r="D377" s="184" t="s">
        <v>2585</v>
      </c>
      <c r="E377" s="290" t="s">
        <v>1007</v>
      </c>
      <c r="F377" s="290" t="s">
        <v>263</v>
      </c>
      <c r="G377" s="253" t="s">
        <v>2514</v>
      </c>
      <c r="H377" s="290" t="s">
        <v>2572</v>
      </c>
      <c r="I377" s="290" t="s">
        <v>2573</v>
      </c>
      <c r="J377" s="290" t="str" cm="1">
        <f t="array" ref="J377">_xlfn.TEXTJOIN(" | ",,
  IF(I377="",
     _xlfn.TEXTSPLIT(H377,";"),
     _xlfn.TEXTSPLIT(H377,";") &amp; ":" &amp; _xlfn.TEXTSPLIT(I377,";")
  )
)</f>
        <v>RISK93:C93</v>
      </c>
      <c r="K377" s="290" t="s">
        <v>2574</v>
      </c>
      <c r="L377" s="253" t="b" cm="1">
        <f t="array" ref="L377">_xlfn.LET(
  _xlpm.hay, TRIM(Triggers!$N$1:$BF$1),
  _xlpm.keysRaw, IFERROR(TRIM(_xlfn.TEXTSPLIT(B377,",")),""),
  _xlpm.tagsRaw, IFERROR(TRIM(_xlfn.TEXTSPLIT(F377,",")),""),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7" s="266" t="str">
        <f>_xlfn.XLOOKUP(C377, FA!D:D, FA!E:E, "")</f>
        <v>FA:PRIVACY;FA:SECURITY</v>
      </c>
      <c r="N377" s="253" t="s">
        <v>2575</v>
      </c>
      <c r="O377" s="253" t="str" cm="1">
        <f t="array" ref="O377:U377">_xlfn.LET(
  _xlpm.groups, _xlfn.TEXTSPLIT(J377,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7" s="253" t="str">
        <v>RISK93</v>
      </c>
      <c r="Q377" s="253" t="str">
        <v>Compromise of privacy or security</v>
      </c>
      <c r="R377" s="253" t="str">
        <v>Insufficient protection of information can lead to breaches of privacy, unauthorised disclosure, or security incidents. Such events can cause individual harm, disrupt operations, damage trust, and result in regulatory penalties.</v>
      </c>
      <c r="S377" s="253" t="str">
        <v>C93</v>
      </c>
      <c r="T377"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7"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8" spans="1:21" ht="25.5" customHeight="1">
      <c r="A378" s="291" t="s">
        <v>2586</v>
      </c>
      <c r="B378" s="292" t="s">
        <v>966</v>
      </c>
      <c r="C378" s="290" t="s">
        <v>2570</v>
      </c>
      <c r="D378" s="184" t="s">
        <v>2587</v>
      </c>
      <c r="E378" s="290" t="s">
        <v>1007</v>
      </c>
      <c r="F378" s="288" t="s">
        <v>267</v>
      </c>
      <c r="G378" s="253" t="s">
        <v>2514</v>
      </c>
      <c r="H378" s="290" t="s">
        <v>2572</v>
      </c>
      <c r="I378" s="290" t="s">
        <v>2573</v>
      </c>
      <c r="J378" s="290" t="str" cm="1">
        <f t="array" ref="J378">_xlfn.TEXTJOIN(" | ",,
  IF(I378="",
     _xlfn.TEXTSPLIT(H378,";"),
     _xlfn.TEXTSPLIT(H378,";") &amp; ":" &amp; _xlfn.TEXTSPLIT(I378,";")
  )
)</f>
        <v>RISK93:C93</v>
      </c>
      <c r="K378" s="290" t="s">
        <v>2574</v>
      </c>
      <c r="L378" s="253" t="b" cm="1">
        <f t="array" ref="L378">_xlfn.LET(
  _xlpm.hay, TRIM(Triggers!$N$1:$BF$1),
  _xlpm.keysRaw, IFERROR(TRIM(_xlfn.TEXTSPLIT(B378,",")),""),
  _xlpm.tagsRaw, IFERROR(TRIM(_xlfn.TEXTSPLIT(F378,",")),""),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8" s="266" t="str">
        <f>_xlfn.XLOOKUP(C378, FA!D:D, FA!E:E, "")</f>
        <v>FA:PRIVACY;FA:SECURITY</v>
      </c>
      <c r="N378" s="253" t="s">
        <v>2575</v>
      </c>
      <c r="O378" s="253" t="str" cm="1">
        <f t="array" ref="O378:U378">_xlfn.LET(
  _xlpm.groups, _xlfn.TEXTSPLIT(J378,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8" s="253" t="str">
        <v>RISK93</v>
      </c>
      <c r="Q378" s="253" t="str">
        <v>Compromise of privacy or security</v>
      </c>
      <c r="R378" s="253" t="str">
        <v>Insufficient protection of information can lead to breaches of privacy, unauthorised disclosure, or security incidents. Such events can cause individual harm, disrupt operations, damage trust, and result in regulatory penalties.</v>
      </c>
      <c r="S378" s="253" t="str">
        <v>C93</v>
      </c>
      <c r="T378"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8"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9" spans="1:21" ht="25.5" customHeight="1">
      <c r="A379" s="291" t="s">
        <v>2588</v>
      </c>
      <c r="B379" s="292" t="s">
        <v>984</v>
      </c>
      <c r="C379" s="290" t="s">
        <v>2589</v>
      </c>
      <c r="D379" s="184" t="s">
        <v>2590</v>
      </c>
      <c r="E379" s="290" t="s">
        <v>1007</v>
      </c>
      <c r="F379" s="290" t="s">
        <v>242</v>
      </c>
      <c r="G379" s="253" t="s">
        <v>2514</v>
      </c>
      <c r="H379" s="290" t="s">
        <v>2591</v>
      </c>
      <c r="I379" s="290" t="s">
        <v>2592</v>
      </c>
      <c r="J379" s="290" t="str" cm="1">
        <f t="array" ref="J379">_xlfn.TEXTJOIN(" | ",,
  IF(I379="",
     _xlfn.TEXTSPLIT(H379,";"),
     _xlfn.TEXTSPLIT(H379,";") &amp; ":" &amp; _xlfn.TEXTSPLIT(I379,";")
  )
)</f>
        <v>RISK94:C94</v>
      </c>
      <c r="K379" s="290" t="s">
        <v>2593</v>
      </c>
      <c r="L379" s="253" t="b" cm="1">
        <f t="array" ref="L379">_xlfn.LET(
  _xlpm.hay, TRIM(Triggers!$N$1:$BF$1),
  _xlpm.keysRaw, IFERROR(TRIM(_xlfn.TEXTSPLIT(B379,",")),""),
  _xlpm.tagsRaw, IFERROR(TRIM(_xlfn.TEXTSPLIT(F379,",")),""),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9" s="266" t="str">
        <f>_xlfn.XLOOKUP(C379, FA!D:D, FA!E:E, "")</f>
        <v>FA:RELIABILITY;FA:SAFETY</v>
      </c>
      <c r="N379" s="253" t="s">
        <v>2594</v>
      </c>
      <c r="O379" s="253" t="str" cm="1">
        <f t="array" ref="O379:U379">_xlfn.LET(
  _xlpm.groups, _xlfn.TEXTSPLIT(J379,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9" s="253" t="str">
        <v>RISK94</v>
      </c>
      <c r="Q379" s="253" t="str">
        <v>Unsafe or unreliable operation</v>
      </c>
      <c r="R379" s="253" t="str">
        <v>Inadequate testing, validation, or monitoring can lead to errors, failures, or harmful outputs. Unreliable operation increases the risk of harm to people, disruption of services, and loss of trust.</v>
      </c>
      <c r="S379" s="253" t="str">
        <v>C94</v>
      </c>
      <c r="T379"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79"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0" spans="1:21" ht="25.5" customHeight="1">
      <c r="A380" s="291" t="s">
        <v>2595</v>
      </c>
      <c r="B380" s="292" t="s">
        <v>984</v>
      </c>
      <c r="C380" s="290" t="s">
        <v>2589</v>
      </c>
      <c r="D380" s="184" t="s">
        <v>2596</v>
      </c>
      <c r="E380" s="290" t="s">
        <v>1007</v>
      </c>
      <c r="F380" s="290" t="s">
        <v>247</v>
      </c>
      <c r="G380" s="253" t="s">
        <v>2514</v>
      </c>
      <c r="H380" s="290" t="s">
        <v>2591</v>
      </c>
      <c r="I380" s="290" t="s">
        <v>2592</v>
      </c>
      <c r="J380" s="290" t="str" cm="1">
        <f t="array" ref="J380">_xlfn.TEXTJOIN(" | ",,
  IF(I380="",
     _xlfn.TEXTSPLIT(H380,";"),
     _xlfn.TEXTSPLIT(H380,";") &amp; ":" &amp; _xlfn.TEXTSPLIT(I380,";")
  )
)</f>
        <v>RISK94:C94</v>
      </c>
      <c r="K380" s="290" t="s">
        <v>2593</v>
      </c>
      <c r="L380" s="253" t="b" cm="1">
        <f t="array" ref="L380">_xlfn.LET(
  _xlpm.hay, TRIM(Triggers!$N$1:$BF$1),
  _xlpm.keysRaw, IFERROR(TRIM(_xlfn.TEXTSPLIT(B380,",")),""),
  _xlpm.tagsRaw, IFERROR(TRIM(_xlfn.TEXTSPLIT(F380,",")),""),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0" s="266" t="str">
        <f>_xlfn.XLOOKUP(C380, FA!D:D, FA!E:E, "")</f>
        <v>FA:RELIABILITY;FA:SAFETY</v>
      </c>
      <c r="N380" s="253" t="s">
        <v>2594</v>
      </c>
      <c r="O380" s="253" t="str" cm="1">
        <f t="array" ref="O380:U380">_xlfn.LET(
  _xlpm.groups, _xlfn.TEXTSPLIT(J380,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0" s="253" t="str">
        <v>RISK94</v>
      </c>
      <c r="Q380" s="253" t="str">
        <v>Unsafe or unreliable operation</v>
      </c>
      <c r="R380" s="253" t="str">
        <v>Inadequate testing, validation, or monitoring can lead to errors, failures, or harmful outputs. Unreliable operation increases the risk of harm to people, disruption of services, and loss of trust.</v>
      </c>
      <c r="S380" s="253" t="str">
        <v>C94</v>
      </c>
      <c r="T380"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0"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1" spans="1:21" ht="25.5" customHeight="1">
      <c r="A381" s="291" t="s">
        <v>2597</v>
      </c>
      <c r="B381" s="292" t="s">
        <v>984</v>
      </c>
      <c r="C381" s="290" t="s">
        <v>2589</v>
      </c>
      <c r="D381" s="184" t="s">
        <v>2598</v>
      </c>
      <c r="E381" s="290" t="s">
        <v>1007</v>
      </c>
      <c r="F381" s="290" t="s">
        <v>251</v>
      </c>
      <c r="G381" s="253" t="s">
        <v>2514</v>
      </c>
      <c r="H381" s="290" t="s">
        <v>2591</v>
      </c>
      <c r="I381" s="290" t="s">
        <v>2592</v>
      </c>
      <c r="J381" s="290" t="str" cm="1">
        <f t="array" ref="J381">_xlfn.TEXTJOIN(" | ",,
  IF(I381="",
     _xlfn.TEXTSPLIT(H381,";"),
     _xlfn.TEXTSPLIT(H381,";") &amp; ":" &amp; _xlfn.TEXTSPLIT(I381,";")
  )
)</f>
        <v>RISK94:C94</v>
      </c>
      <c r="K381" s="290" t="s">
        <v>2593</v>
      </c>
      <c r="L381" s="253" t="b" cm="1">
        <f t="array" ref="L381">_xlfn.LET(
  _xlpm.hay, TRIM(Triggers!$N$1:$BF$1),
  _xlpm.keysRaw, IFERROR(TRIM(_xlfn.TEXTSPLIT(B381,",")),""),
  _xlpm.tagsRaw, IFERROR(TRIM(_xlfn.TEXTSPLIT(F381,",")),""),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1" s="266" t="str">
        <f>_xlfn.XLOOKUP(C381, FA!D:D, FA!E:E, "")</f>
        <v>FA:RELIABILITY;FA:SAFETY</v>
      </c>
      <c r="N381" s="253" t="s">
        <v>2594</v>
      </c>
      <c r="O381" s="253" t="str" cm="1">
        <f t="array" ref="O381:U381">_xlfn.LET(
  _xlpm.groups, _xlfn.TEXTSPLIT(J381,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1" s="253" t="str">
        <v>RISK94</v>
      </c>
      <c r="Q381" s="253" t="str">
        <v>Unsafe or unreliable operation</v>
      </c>
      <c r="R381" s="253" t="str">
        <v>Inadequate testing, validation, or monitoring can lead to errors, failures, or harmful outputs. Unreliable operation increases the risk of harm to people, disruption of services, and loss of trust.</v>
      </c>
      <c r="S381" s="253" t="str">
        <v>C94</v>
      </c>
      <c r="T381"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1"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2" spans="1:21" ht="25.5" customHeight="1">
      <c r="A382" s="291" t="s">
        <v>2599</v>
      </c>
      <c r="B382" s="292" t="s">
        <v>984</v>
      </c>
      <c r="C382" s="290" t="s">
        <v>2589</v>
      </c>
      <c r="D382" s="184" t="s">
        <v>2600</v>
      </c>
      <c r="E382" s="290" t="s">
        <v>1007</v>
      </c>
      <c r="F382" s="290" t="s">
        <v>255</v>
      </c>
      <c r="G382" s="253" t="s">
        <v>2514</v>
      </c>
      <c r="H382" s="290" t="s">
        <v>2591</v>
      </c>
      <c r="I382" s="290" t="s">
        <v>2592</v>
      </c>
      <c r="J382" s="290" t="str" cm="1">
        <f t="array" ref="J382">_xlfn.TEXTJOIN(" | ",,
  IF(I382="",
     _xlfn.TEXTSPLIT(H382,";"),
     _xlfn.TEXTSPLIT(H382,";") &amp; ":" &amp; _xlfn.TEXTSPLIT(I382,";")
  )
)</f>
        <v>RISK94:C94</v>
      </c>
      <c r="K382" s="290" t="s">
        <v>2593</v>
      </c>
      <c r="L382" s="253" t="b" cm="1">
        <f t="array" ref="L382">_xlfn.LET(
  _xlpm.hay, TRIM(Triggers!$N$1:$BF$1),
  _xlpm.keysRaw, IFERROR(TRIM(_xlfn.TEXTSPLIT(B382,",")),""),
  _xlpm.tagsRaw, IFERROR(TRIM(_xlfn.TEXTSPLIT(F382,",")),""),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2" s="266" t="str">
        <f>_xlfn.XLOOKUP(C382, FA!D:D, FA!E:E, "")</f>
        <v>FA:RELIABILITY;FA:SAFETY</v>
      </c>
      <c r="N382" s="253" t="s">
        <v>2594</v>
      </c>
      <c r="O382" s="253" t="str" cm="1">
        <f t="array" ref="O382:U382">_xlfn.LET(
  _xlpm.groups, _xlfn.TEXTSPLIT(J382,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2" s="253" t="str">
        <v>RISK94</v>
      </c>
      <c r="Q382" s="253" t="str">
        <v>Unsafe or unreliable operation</v>
      </c>
      <c r="R382" s="253" t="str">
        <v>Inadequate testing, validation, or monitoring can lead to errors, failures, or harmful outputs. Unreliable operation increases the risk of harm to people, disruption of services, and loss of trust.</v>
      </c>
      <c r="S382" s="253" t="str">
        <v>C94</v>
      </c>
      <c r="T382"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2"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3" spans="1:21" ht="25.5" customHeight="1">
      <c r="A383" s="291" t="s">
        <v>2601</v>
      </c>
      <c r="B383" s="292" t="s">
        <v>984</v>
      </c>
      <c r="C383" s="290" t="s">
        <v>2589</v>
      </c>
      <c r="D383" s="184" t="s">
        <v>2602</v>
      </c>
      <c r="E383" s="290" t="s">
        <v>1007</v>
      </c>
      <c r="F383" s="290" t="s">
        <v>259</v>
      </c>
      <c r="G383" s="253" t="s">
        <v>2514</v>
      </c>
      <c r="H383" s="290" t="s">
        <v>2591</v>
      </c>
      <c r="I383" s="290" t="s">
        <v>2592</v>
      </c>
      <c r="J383" s="290" t="str" cm="1">
        <f t="array" ref="J383">_xlfn.TEXTJOIN(" | ",,
  IF(I383="",
     _xlfn.TEXTSPLIT(H383,";"),
     _xlfn.TEXTSPLIT(H383,";") &amp; ":" &amp; _xlfn.TEXTSPLIT(I383,";")
  )
)</f>
        <v>RISK94:C94</v>
      </c>
      <c r="K383" s="290" t="s">
        <v>2593</v>
      </c>
      <c r="L383" s="253" t="b" cm="1">
        <f t="array" ref="L383">_xlfn.LET(
  _xlpm.hay, TRIM(Triggers!$N$1:$BF$1),
  _xlpm.keysRaw, IFERROR(TRIM(_xlfn.TEXTSPLIT(B383,",")),""),
  _xlpm.tagsRaw, IFERROR(TRIM(_xlfn.TEXTSPLIT(F383,",")),""),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3" s="266" t="str">
        <f>_xlfn.XLOOKUP(C383, FA!D:D, FA!E:E, "")</f>
        <v>FA:RELIABILITY;FA:SAFETY</v>
      </c>
      <c r="N383" s="253" t="s">
        <v>2594</v>
      </c>
      <c r="O383" s="253" t="str" cm="1">
        <f t="array" ref="O383:U383">_xlfn.LET(
  _xlpm.groups, _xlfn.TEXTSPLIT(J383,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3" s="253" t="str">
        <v>RISK94</v>
      </c>
      <c r="Q383" s="253" t="str">
        <v>Unsafe or unreliable operation</v>
      </c>
      <c r="R383" s="253" t="str">
        <v>Inadequate testing, validation, or monitoring can lead to errors, failures, or harmful outputs. Unreliable operation increases the risk of harm to people, disruption of services, and loss of trust.</v>
      </c>
      <c r="S383" s="253" t="str">
        <v>C94</v>
      </c>
      <c r="T383"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3"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4" spans="1:21" ht="25.5" customHeight="1">
      <c r="A384" s="291" t="s">
        <v>2603</v>
      </c>
      <c r="B384" s="292" t="s">
        <v>984</v>
      </c>
      <c r="C384" s="290" t="s">
        <v>2589</v>
      </c>
      <c r="D384" s="184" t="s">
        <v>2604</v>
      </c>
      <c r="E384" s="290" t="s">
        <v>1007</v>
      </c>
      <c r="F384" s="290" t="s">
        <v>263</v>
      </c>
      <c r="G384" s="253" t="s">
        <v>2514</v>
      </c>
      <c r="H384" s="290" t="s">
        <v>2591</v>
      </c>
      <c r="I384" s="290" t="s">
        <v>2592</v>
      </c>
      <c r="J384" s="290" t="str" cm="1">
        <f t="array" ref="J384">_xlfn.TEXTJOIN(" | ",,
  IF(I384="",
     _xlfn.TEXTSPLIT(H384,";"),
     _xlfn.TEXTSPLIT(H384,";") &amp; ":" &amp; _xlfn.TEXTSPLIT(I384,";")
  )
)</f>
        <v>RISK94:C94</v>
      </c>
      <c r="K384" s="290" t="s">
        <v>2593</v>
      </c>
      <c r="L384" s="253" t="b" cm="1">
        <f t="array" ref="L384">_xlfn.LET(
  _xlpm.hay, TRIM(Triggers!$N$1:$BF$1),
  _xlpm.keysRaw, IFERROR(TRIM(_xlfn.TEXTSPLIT(B384,",")),""),
  _xlpm.tagsRaw, IFERROR(TRIM(_xlfn.TEXTSPLIT(F384,",")),""),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4" s="266" t="str">
        <f>_xlfn.XLOOKUP(C384, FA!D:D, FA!E:E, "")</f>
        <v>FA:RELIABILITY;FA:SAFETY</v>
      </c>
      <c r="N384" s="253" t="s">
        <v>2594</v>
      </c>
      <c r="O384" s="253" t="str" cm="1">
        <f t="array" ref="O384:U384">_xlfn.LET(
  _xlpm.groups, _xlfn.TEXTSPLIT(J384,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4" s="253" t="str">
        <v>RISK94</v>
      </c>
      <c r="Q384" s="253" t="str">
        <v>Unsafe or unreliable operation</v>
      </c>
      <c r="R384" s="253" t="str">
        <v>Inadequate testing, validation, or monitoring can lead to errors, failures, or harmful outputs. Unreliable operation increases the risk of harm to people, disruption of services, and loss of trust.</v>
      </c>
      <c r="S384" s="253" t="str">
        <v>C94</v>
      </c>
      <c r="T384"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4"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5" spans="1:21" ht="25.5" customHeight="1">
      <c r="A385" s="291" t="s">
        <v>2605</v>
      </c>
      <c r="B385" s="292" t="s">
        <v>984</v>
      </c>
      <c r="C385" s="290" t="s">
        <v>2589</v>
      </c>
      <c r="D385" s="184" t="s">
        <v>2606</v>
      </c>
      <c r="E385" s="290" t="s">
        <v>1007</v>
      </c>
      <c r="F385" s="288" t="s">
        <v>267</v>
      </c>
      <c r="G385" s="253" t="s">
        <v>2514</v>
      </c>
      <c r="H385" s="290" t="s">
        <v>2591</v>
      </c>
      <c r="I385" s="290" t="s">
        <v>2592</v>
      </c>
      <c r="J385" s="290" t="str" cm="1">
        <f t="array" ref="J385">_xlfn.TEXTJOIN(" | ",,
  IF(I385="",
     _xlfn.TEXTSPLIT(H385,";"),
     _xlfn.TEXTSPLIT(H385,";") &amp; ":" &amp; _xlfn.TEXTSPLIT(I385,";")
  )
)</f>
        <v>RISK94:C94</v>
      </c>
      <c r="K385" s="290" t="s">
        <v>2593</v>
      </c>
      <c r="L385" s="253" t="b" cm="1">
        <f t="array" ref="L385">_xlfn.LET(
  _xlpm.hay, TRIM(Triggers!$N$1:$BF$1),
  _xlpm.keysRaw, IFERROR(TRIM(_xlfn.TEXTSPLIT(B385,",")),""),
  _xlpm.tagsRaw, IFERROR(TRIM(_xlfn.TEXTSPLIT(F385,",")),""),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5" s="266" t="str">
        <f>_xlfn.XLOOKUP(C385, FA!D:D, FA!E:E, "")</f>
        <v>FA:RELIABILITY;FA:SAFETY</v>
      </c>
      <c r="N385" s="253" t="s">
        <v>2594</v>
      </c>
      <c r="O385" s="253" t="str" cm="1">
        <f t="array" ref="O385:U385">_xlfn.LET(
  _xlpm.groups, _xlfn.TEXTSPLIT(J385,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5" s="253" t="str">
        <v>RISK94</v>
      </c>
      <c r="Q385" s="253" t="str">
        <v>Unsafe or unreliable operation</v>
      </c>
      <c r="R385" s="253" t="str">
        <v>Inadequate testing, validation, or monitoring can lead to errors, failures, or harmful outputs. Unreliable operation increases the risk of harm to people, disruption of services, and loss of trust.</v>
      </c>
      <c r="S385" s="253" t="str">
        <v>C94</v>
      </c>
      <c r="T385"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5"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6" spans="1:21" ht="25.5" customHeight="1">
      <c r="A386" s="291" t="s">
        <v>2607</v>
      </c>
      <c r="B386" s="292" t="s">
        <v>969</v>
      </c>
      <c r="C386" s="290" t="s">
        <v>1164</v>
      </c>
      <c r="D386" s="184" t="s">
        <v>2608</v>
      </c>
      <c r="E386" s="290" t="s">
        <v>1007</v>
      </c>
      <c r="F386" s="290" t="s">
        <v>242</v>
      </c>
      <c r="G386" s="253" t="s">
        <v>2514</v>
      </c>
      <c r="H386" s="290" t="s">
        <v>2609</v>
      </c>
      <c r="I386" s="290" t="s">
        <v>2610</v>
      </c>
      <c r="J386" s="290" t="str" cm="1">
        <f t="array" ref="J386">_xlfn.TEXTJOIN(" | ",,
  IF(I386="",
     _xlfn.TEXTSPLIT(H386,";"),
     _xlfn.TEXTSPLIT(H386,";") &amp; ":" &amp; _xlfn.TEXTSPLIT(I386,";")
  )
)</f>
        <v>RISK95:C95</v>
      </c>
      <c r="K386" s="290" t="s">
        <v>2611</v>
      </c>
      <c r="L386" s="253" t="b" cm="1">
        <f t="array" ref="L386">_xlfn.LET(
  _xlpm.hay, TRIM(Triggers!$N$1:$BF$1),
  _xlpm.keysRaw, IFERROR(TRIM(_xlfn.TEXTSPLIT(B386,",")),""),
  _xlpm.tagsRaw, IFERROR(TRIM(_xlfn.TEXTSPLIT(F386,",")),""),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6" s="266" t="str">
        <f>_xlfn.XLOOKUP(C386, FA!D:D, FA!E:E, "")</f>
        <v>FA:TRANSPARENCY</v>
      </c>
      <c r="N386" s="253" t="s">
        <v>2612</v>
      </c>
      <c r="O386" s="253" t="str" cm="1">
        <f t="array" ref="O386:U386">_xlfn.LET(
  _xlpm.groups, _xlfn.TEXTSPLIT(J386,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6" s="253" t="str">
        <v>RISK95</v>
      </c>
      <c r="Q386" s="253" t="str">
        <v>Transparency and Explanation Framework</v>
      </c>
      <c r="R386" s="253" t="str">
        <v>When decisions or actions are not clearly explained, stakeholders may be unable to understand, trust, or challenge outcomes. This reduces accountability, erodes confidence, and can lead to regulatory non-compliance.</v>
      </c>
      <c r="S386" s="253" t="str">
        <v>C95</v>
      </c>
      <c r="T386"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86"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87" spans="1:21" ht="25.5" customHeight="1">
      <c r="A387" s="291" t="s">
        <v>2613</v>
      </c>
      <c r="B387" s="292" t="s">
        <v>969</v>
      </c>
      <c r="C387" s="290" t="s">
        <v>1164</v>
      </c>
      <c r="D387" s="184" t="s">
        <v>2614</v>
      </c>
      <c r="E387" s="290" t="s">
        <v>1007</v>
      </c>
      <c r="F387" s="290" t="s">
        <v>247</v>
      </c>
      <c r="G387" s="253" t="s">
        <v>2514</v>
      </c>
      <c r="H387" s="290" t="s">
        <v>2609</v>
      </c>
      <c r="I387" s="290" t="s">
        <v>2610</v>
      </c>
      <c r="J387" s="290" t="str" cm="1">
        <f t="array" ref="J387">_xlfn.TEXTJOIN(" | ",,
  IF(I387="",
     _xlfn.TEXTSPLIT(H387,";"),
     _xlfn.TEXTSPLIT(H387,";") &amp; ":" &amp; _xlfn.TEXTSPLIT(I387,";")
  )
)</f>
        <v>RISK95:C95</v>
      </c>
      <c r="K387" s="290" t="s">
        <v>2611</v>
      </c>
      <c r="L387" s="253" t="b" cm="1">
        <f t="array" ref="L387">_xlfn.LET(
  _xlpm.hay, TRIM(Triggers!$N$1:$BF$1),
  _xlpm.keysRaw, IFERROR(TRIM(_xlfn.TEXTSPLIT(B387,",")),""),
  _xlpm.tagsRaw, IFERROR(TRIM(_xlfn.TEXTSPLIT(F387,",")),""),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7" s="266" t="str">
        <f>_xlfn.XLOOKUP(C387, FA!D:D, FA!E:E, "")</f>
        <v>FA:TRANSPARENCY</v>
      </c>
      <c r="N387" s="253" t="s">
        <v>2612</v>
      </c>
      <c r="O387" s="253" t="str" cm="1">
        <f t="array" ref="O387:U387">_xlfn.LET(
  _xlpm.groups, _xlfn.TEXTSPLIT(J387,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7" s="253" t="str">
        <v>RISK95</v>
      </c>
      <c r="Q387" s="253" t="str">
        <v>Transparency and Explanation Framework</v>
      </c>
      <c r="R387" s="253" t="str">
        <v>When decisions or actions are not clearly explained, stakeholders may be unable to understand, trust, or challenge outcomes. This reduces accountability, erodes confidence, and can lead to regulatory non-compliance.</v>
      </c>
      <c r="S387" s="253" t="str">
        <v>C95</v>
      </c>
      <c r="T387"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87"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88" spans="1:21" ht="25.5" customHeight="1">
      <c r="A388" s="291" t="s">
        <v>2615</v>
      </c>
      <c r="B388" s="292" t="s">
        <v>969</v>
      </c>
      <c r="C388" s="290" t="s">
        <v>1164</v>
      </c>
      <c r="D388" s="184" t="s">
        <v>2616</v>
      </c>
      <c r="E388" s="290" t="s">
        <v>1007</v>
      </c>
      <c r="F388" s="290" t="s">
        <v>251</v>
      </c>
      <c r="G388" s="253" t="s">
        <v>2514</v>
      </c>
      <c r="H388" s="290" t="s">
        <v>2609</v>
      </c>
      <c r="I388" s="290" t="s">
        <v>2610</v>
      </c>
      <c r="J388" s="290" t="str" cm="1">
        <f t="array" ref="J388">_xlfn.TEXTJOIN(" | ",,
  IF(I388="",
     _xlfn.TEXTSPLIT(H388,";"),
     _xlfn.TEXTSPLIT(H388,";") &amp; ":" &amp; _xlfn.TEXTSPLIT(I388,";")
  )
)</f>
        <v>RISK95:C95</v>
      </c>
      <c r="K388" s="290" t="s">
        <v>2611</v>
      </c>
      <c r="L388" s="253" t="b" cm="1">
        <f t="array" ref="L388">_xlfn.LET(
  _xlpm.hay, TRIM(Triggers!$N$1:$BF$1),
  _xlpm.keysRaw, IFERROR(TRIM(_xlfn.TEXTSPLIT(B388,",")),""),
  _xlpm.tagsRaw, IFERROR(TRIM(_xlfn.TEXTSPLIT(F388,",")),""),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8" s="266" t="str">
        <f>_xlfn.XLOOKUP(C388, FA!D:D, FA!E:E, "")</f>
        <v>FA:TRANSPARENCY</v>
      </c>
      <c r="N388" s="253" t="s">
        <v>2612</v>
      </c>
      <c r="O388" s="253" t="str" cm="1">
        <f t="array" ref="O388:U388">_xlfn.LET(
  _xlpm.groups, _xlfn.TEXTSPLIT(J388,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8" s="253" t="str">
        <v>RISK95</v>
      </c>
      <c r="Q388" s="253" t="str">
        <v>Transparency and Explanation Framework</v>
      </c>
      <c r="R388" s="253" t="str">
        <v>When decisions or actions are not clearly explained, stakeholders may be unable to understand, trust, or challenge outcomes. This reduces accountability, erodes confidence, and can lead to regulatory non-compliance.</v>
      </c>
      <c r="S388" s="253" t="str">
        <v>C95</v>
      </c>
      <c r="T388"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88"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89" spans="1:21" ht="25.5" customHeight="1">
      <c r="A389" s="291" t="s">
        <v>2617</v>
      </c>
      <c r="B389" s="292" t="s">
        <v>969</v>
      </c>
      <c r="C389" s="290" t="s">
        <v>1164</v>
      </c>
      <c r="D389" s="184" t="s">
        <v>2618</v>
      </c>
      <c r="E389" s="290" t="s">
        <v>1007</v>
      </c>
      <c r="F389" s="290" t="s">
        <v>255</v>
      </c>
      <c r="G389" s="253" t="s">
        <v>2514</v>
      </c>
      <c r="H389" s="290" t="s">
        <v>2609</v>
      </c>
      <c r="I389" s="290" t="s">
        <v>2610</v>
      </c>
      <c r="J389" s="290" t="str" cm="1">
        <f t="array" ref="J389">_xlfn.TEXTJOIN(" | ",,
  IF(I389="",
     _xlfn.TEXTSPLIT(H389,";"),
     _xlfn.TEXTSPLIT(H389,";") &amp; ":" &amp; _xlfn.TEXTSPLIT(I389,";")
  )
)</f>
        <v>RISK95:C95</v>
      </c>
      <c r="K389" s="290" t="s">
        <v>2611</v>
      </c>
      <c r="L389" s="253" t="b" cm="1">
        <f t="array" ref="L389">_xlfn.LET(
  _xlpm.hay, TRIM(Triggers!$N$1:$BF$1),
  _xlpm.keysRaw, IFERROR(TRIM(_xlfn.TEXTSPLIT(B389,",")),""),
  _xlpm.tagsRaw, IFERROR(TRIM(_xlfn.TEXTSPLIT(F389,",")),""),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9" s="266" t="str">
        <f>_xlfn.XLOOKUP(C389, FA!D:D, FA!E:E, "")</f>
        <v>FA:TRANSPARENCY</v>
      </c>
      <c r="N389" s="253" t="s">
        <v>2612</v>
      </c>
      <c r="O389" s="253" t="str" cm="1">
        <f t="array" ref="O389:U389">_xlfn.LET(
  _xlpm.groups, _xlfn.TEXTSPLIT(J389,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9" s="253" t="str">
        <v>RISK95</v>
      </c>
      <c r="Q389" s="253" t="str">
        <v>Transparency and Explanation Framework</v>
      </c>
      <c r="R389" s="253" t="str">
        <v>When decisions or actions are not clearly explained, stakeholders may be unable to understand, trust, or challenge outcomes. This reduces accountability, erodes confidence, and can lead to regulatory non-compliance.</v>
      </c>
      <c r="S389" s="253" t="str">
        <v>C95</v>
      </c>
      <c r="T389"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89"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90" spans="1:21" ht="25.5" customHeight="1">
      <c r="A390" s="291" t="s">
        <v>2619</v>
      </c>
      <c r="B390" s="292" t="s">
        <v>969</v>
      </c>
      <c r="C390" s="290" t="s">
        <v>1164</v>
      </c>
      <c r="D390" s="184" t="s">
        <v>2620</v>
      </c>
      <c r="E390" s="290" t="s">
        <v>1007</v>
      </c>
      <c r="F390" s="290" t="s">
        <v>259</v>
      </c>
      <c r="G390" s="253" t="s">
        <v>2514</v>
      </c>
      <c r="H390" s="290" t="s">
        <v>2609</v>
      </c>
      <c r="I390" s="290" t="s">
        <v>2610</v>
      </c>
      <c r="J390" s="290" t="str" cm="1">
        <f t="array" ref="J390">_xlfn.TEXTJOIN(" | ",,
  IF(I390="",
     _xlfn.TEXTSPLIT(H390,";"),
     _xlfn.TEXTSPLIT(H390,";") &amp; ":" &amp; _xlfn.TEXTSPLIT(I390,";")
  )
)</f>
        <v>RISK95:C95</v>
      </c>
      <c r="K390" s="290" t="s">
        <v>2611</v>
      </c>
      <c r="L390" s="253" t="b" cm="1">
        <f t="array" ref="L390">_xlfn.LET(
  _xlpm.hay, TRIM(Triggers!$N$1:$BF$1),
  _xlpm.keysRaw, IFERROR(TRIM(_xlfn.TEXTSPLIT(B390,",")),""),
  _xlpm.tagsRaw, IFERROR(TRIM(_xlfn.TEXTSPLIT(F390,",")),""),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0" s="266" t="str">
        <f>_xlfn.XLOOKUP(C390, FA!D:D, FA!E:E, "")</f>
        <v>FA:TRANSPARENCY</v>
      </c>
      <c r="N390" s="253" t="s">
        <v>2612</v>
      </c>
      <c r="O390" s="253" t="str" cm="1">
        <f t="array" ref="O390:U390">_xlfn.LET(
  _xlpm.groups, _xlfn.TEXTSPLIT(J390,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0" s="253" t="str">
        <v>RISK95</v>
      </c>
      <c r="Q390" s="253" t="str">
        <v>Transparency and Explanation Framework</v>
      </c>
      <c r="R390" s="253" t="str">
        <v>When decisions or actions are not clearly explained, stakeholders may be unable to understand, trust, or challenge outcomes. This reduces accountability, erodes confidence, and can lead to regulatory non-compliance.</v>
      </c>
      <c r="S390" s="253" t="str">
        <v>C95</v>
      </c>
      <c r="T390"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90"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91" spans="1:21" ht="25.5" customHeight="1">
      <c r="A391" s="291" t="s">
        <v>2621</v>
      </c>
      <c r="B391" s="292" t="s">
        <v>969</v>
      </c>
      <c r="C391" s="290" t="s">
        <v>1164</v>
      </c>
      <c r="D391" s="184" t="s">
        <v>2622</v>
      </c>
      <c r="E391" s="290" t="s">
        <v>1007</v>
      </c>
      <c r="F391" s="290" t="s">
        <v>263</v>
      </c>
      <c r="G391" s="253" t="s">
        <v>2514</v>
      </c>
      <c r="H391" s="290" t="s">
        <v>2609</v>
      </c>
      <c r="I391" s="290" t="s">
        <v>2610</v>
      </c>
      <c r="J391" s="290" t="str" cm="1">
        <f t="array" ref="J391">_xlfn.TEXTJOIN(" | ",,
  IF(I391="",
     _xlfn.TEXTSPLIT(H391,";"),
     _xlfn.TEXTSPLIT(H391,";") &amp; ":" &amp; _xlfn.TEXTSPLIT(I391,";")
  )
)</f>
        <v>RISK95:C95</v>
      </c>
      <c r="K391" s="290" t="s">
        <v>2611</v>
      </c>
      <c r="L391" s="253" t="b" cm="1">
        <f t="array" ref="L391">_xlfn.LET(
  _xlpm.hay, TRIM(Triggers!$N$1:$BF$1),
  _xlpm.keysRaw, IFERROR(TRIM(_xlfn.TEXTSPLIT(B391,",")),""),
  _xlpm.tagsRaw, IFERROR(TRIM(_xlfn.TEXTSPLIT(F391,",")),""),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1" s="266" t="str">
        <f>_xlfn.XLOOKUP(C391, FA!D:D, FA!E:E, "")</f>
        <v>FA:TRANSPARENCY</v>
      </c>
      <c r="N391" s="253" t="s">
        <v>2612</v>
      </c>
      <c r="O391" s="253" t="str" cm="1">
        <f t="array" ref="O391:U391">_xlfn.LET(
  _xlpm.groups, _xlfn.TEXTSPLIT(J391,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1" s="253" t="str">
        <v>RISK95</v>
      </c>
      <c r="Q391" s="253" t="str">
        <v>Transparency and Explanation Framework</v>
      </c>
      <c r="R391" s="253" t="str">
        <v>When decisions or actions are not clearly explained, stakeholders may be unable to understand, trust, or challenge outcomes. This reduces accountability, erodes confidence, and can lead to regulatory non-compliance.</v>
      </c>
      <c r="S391" s="253" t="str">
        <v>C95</v>
      </c>
      <c r="T391"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91"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92" spans="1:21" ht="25.5" customHeight="1">
      <c r="A392" s="291" t="s">
        <v>2623</v>
      </c>
      <c r="B392" s="292" t="s">
        <v>969</v>
      </c>
      <c r="C392" s="290" t="s">
        <v>1164</v>
      </c>
      <c r="D392" s="184" t="s">
        <v>2624</v>
      </c>
      <c r="E392" s="290" t="s">
        <v>1007</v>
      </c>
      <c r="F392" s="288" t="s">
        <v>267</v>
      </c>
      <c r="G392" s="253" t="s">
        <v>2514</v>
      </c>
      <c r="H392" s="290" t="s">
        <v>2609</v>
      </c>
      <c r="I392" s="290" t="s">
        <v>2610</v>
      </c>
      <c r="J392" s="290" t="str" cm="1">
        <f t="array" ref="J392">_xlfn.TEXTJOIN(" | ",,
  IF(I392="",
     _xlfn.TEXTSPLIT(H392,";"),
     _xlfn.TEXTSPLIT(H392,";") &amp; ":" &amp; _xlfn.TEXTSPLIT(I392,";")
  )
)</f>
        <v>RISK95:C95</v>
      </c>
      <c r="K392" s="290" t="s">
        <v>2611</v>
      </c>
      <c r="L392" s="253" t="b" cm="1">
        <f t="array" ref="L392">_xlfn.LET(
  _xlpm.hay, TRIM(Triggers!$N$1:$BF$1),
  _xlpm.keysRaw, IFERROR(TRIM(_xlfn.TEXTSPLIT(B392,",")),""),
  _xlpm.tagsRaw, IFERROR(TRIM(_xlfn.TEXTSPLIT(F392,",")),""),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2" s="266" t="str">
        <f>_xlfn.XLOOKUP(C392, FA!D:D, FA!E:E, "")</f>
        <v>FA:TRANSPARENCY</v>
      </c>
      <c r="N392" s="253" t="s">
        <v>2612</v>
      </c>
      <c r="O392" s="253" t="str" cm="1">
        <f t="array" ref="O392:U392">_xlfn.LET(
  _xlpm.groups, _xlfn.TEXTSPLIT(J392,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2" s="253" t="str">
        <v>RISK95</v>
      </c>
      <c r="Q392" s="253" t="str">
        <v>Transparency and Explanation Framework</v>
      </c>
      <c r="R392" s="253" t="str">
        <v>When decisions or actions are not clearly explained, stakeholders may be unable to understand, trust, or challenge outcomes. This reduces accountability, erodes confidence, and can lead to regulatory non-compliance.</v>
      </c>
      <c r="S392" s="253" t="str">
        <v>C95</v>
      </c>
      <c r="T392"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92"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93" spans="1:21" ht="25.5" customHeight="1">
      <c r="A393" s="291" t="s">
        <v>2625</v>
      </c>
      <c r="B393" s="292" t="s">
        <v>988</v>
      </c>
      <c r="C393" s="290" t="s">
        <v>2626</v>
      </c>
      <c r="D393" s="184" t="s">
        <v>2627</v>
      </c>
      <c r="E393" s="290" t="s">
        <v>1007</v>
      </c>
      <c r="F393" s="290" t="s">
        <v>242</v>
      </c>
      <c r="G393" s="253" t="s">
        <v>2514</v>
      </c>
      <c r="H393" s="290" t="s">
        <v>2628</v>
      </c>
      <c r="I393" s="290" t="s">
        <v>2629</v>
      </c>
      <c r="J393" s="290" t="str" cm="1">
        <f t="array" ref="J393">_xlfn.TEXTJOIN(" | ",,
  IF(I393="",
     _xlfn.TEXTSPLIT(H393,";"),
     _xlfn.TEXTSPLIT(H393,";") &amp; ":" &amp; _xlfn.TEXTSPLIT(I393,";")
  )
)</f>
        <v>RISK96:C96</v>
      </c>
      <c r="K393" s="290" t="s">
        <v>2630</v>
      </c>
      <c r="L393" s="253" t="b" cm="1">
        <f t="array" ref="L393">_xlfn.LET(
  _xlpm.hay, TRIM(Triggers!$N$1:$BF$1),
  _xlpm.keysRaw, IFERROR(TRIM(_xlfn.TEXTSPLIT(B393,",")),""),
  _xlpm.tagsRaw, IFERROR(TRIM(_xlfn.TEXTSPLIT(F393,",")),""),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3" s="266" t="str">
        <f>_xlfn.XLOOKUP(C393, FA!D:D, FA!E:E, "")</f>
        <v>FA:CONTESTABILITY</v>
      </c>
      <c r="N393" s="253" t="s">
        <v>2631</v>
      </c>
      <c r="O393" s="253" t="str" cm="1">
        <f t="array" ref="O393:U393">_xlfn.LET(
  _xlpm.groups, _xlfn.TEXTSPLIT(J393,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3" s="253" t="str">
        <v>RISK96</v>
      </c>
      <c r="Q393" s="253" t="str">
        <v>Lack of effective contestability</v>
      </c>
      <c r="R393" s="253" t="str">
        <v>If people affected by a decision have no clear way to question or challenge it, errors and harms may go uncorrected, trust can erode, and accountability obligations may be breached.</v>
      </c>
      <c r="S393" s="253" t="str">
        <v>C96</v>
      </c>
      <c r="T393"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3"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4" spans="1:21" ht="25.5" customHeight="1">
      <c r="A394" s="291" t="s">
        <v>2632</v>
      </c>
      <c r="B394" s="292" t="s">
        <v>988</v>
      </c>
      <c r="C394" s="290" t="s">
        <v>2626</v>
      </c>
      <c r="D394" s="184" t="s">
        <v>2633</v>
      </c>
      <c r="E394" s="290" t="s">
        <v>1007</v>
      </c>
      <c r="F394" s="290" t="s">
        <v>247</v>
      </c>
      <c r="G394" s="253" t="s">
        <v>2514</v>
      </c>
      <c r="H394" s="290" t="s">
        <v>2628</v>
      </c>
      <c r="I394" s="290" t="s">
        <v>2629</v>
      </c>
      <c r="J394" s="290" t="str" cm="1">
        <f t="array" ref="J394">_xlfn.TEXTJOIN(" | ",,
  IF(I394="",
     _xlfn.TEXTSPLIT(H394,";"),
     _xlfn.TEXTSPLIT(H394,";") &amp; ":" &amp; _xlfn.TEXTSPLIT(I394,";")
  )
)</f>
        <v>RISK96:C96</v>
      </c>
      <c r="K394" s="290" t="s">
        <v>2630</v>
      </c>
      <c r="L394" s="253" t="b" cm="1">
        <f t="array" ref="L394">_xlfn.LET(
  _xlpm.hay, TRIM(Triggers!$N$1:$BF$1),
  _xlpm.keysRaw, IFERROR(TRIM(_xlfn.TEXTSPLIT(B394,",")),""),
  _xlpm.tagsRaw, IFERROR(TRIM(_xlfn.TEXTSPLIT(F394,",")),""),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4" s="266" t="str">
        <f>_xlfn.XLOOKUP(C394, FA!D:D, FA!E:E, "")</f>
        <v>FA:CONTESTABILITY</v>
      </c>
      <c r="N394" s="253" t="s">
        <v>2631</v>
      </c>
      <c r="O394" s="253" t="str" cm="1">
        <f t="array" ref="O394:U394">_xlfn.LET(
  _xlpm.groups, _xlfn.TEXTSPLIT(J394,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4" s="253" t="str">
        <v>RISK96</v>
      </c>
      <c r="Q394" s="253" t="str">
        <v>Lack of effective contestability</v>
      </c>
      <c r="R394" s="253" t="str">
        <v>If people affected by a decision have no clear way to question or challenge it, errors and harms may go uncorrected, trust can erode, and accountability obligations may be breached.</v>
      </c>
      <c r="S394" s="253" t="str">
        <v>C96</v>
      </c>
      <c r="T394"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4"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5" spans="1:21" ht="25.5" customHeight="1">
      <c r="A395" s="291" t="s">
        <v>2634</v>
      </c>
      <c r="B395" s="292" t="s">
        <v>988</v>
      </c>
      <c r="C395" s="290" t="s">
        <v>2626</v>
      </c>
      <c r="D395" s="184" t="s">
        <v>2635</v>
      </c>
      <c r="E395" s="290" t="s">
        <v>1007</v>
      </c>
      <c r="F395" s="290" t="s">
        <v>251</v>
      </c>
      <c r="G395" s="253" t="s">
        <v>2514</v>
      </c>
      <c r="H395" s="290" t="s">
        <v>2628</v>
      </c>
      <c r="I395" s="290" t="s">
        <v>2629</v>
      </c>
      <c r="J395" s="290" t="str" cm="1">
        <f t="array" ref="J395">_xlfn.TEXTJOIN(" | ",,
  IF(I395="",
     _xlfn.TEXTSPLIT(H395,";"),
     _xlfn.TEXTSPLIT(H395,";") &amp; ":" &amp; _xlfn.TEXTSPLIT(I395,";")
  )
)</f>
        <v>RISK96:C96</v>
      </c>
      <c r="K395" s="290" t="s">
        <v>2630</v>
      </c>
      <c r="L395" s="253" t="b" cm="1">
        <f t="array" ref="L395">_xlfn.LET(
  _xlpm.hay, TRIM(Triggers!$N$1:$BF$1),
  _xlpm.keysRaw, IFERROR(TRIM(_xlfn.TEXTSPLIT(B395,",")),""),
  _xlpm.tagsRaw, IFERROR(TRIM(_xlfn.TEXTSPLIT(F395,",")),""),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5" s="266" t="str">
        <f>_xlfn.XLOOKUP(C395, FA!D:D, FA!E:E, "")</f>
        <v>FA:CONTESTABILITY</v>
      </c>
      <c r="N395" s="253" t="s">
        <v>2631</v>
      </c>
      <c r="O395" s="253" t="str" cm="1">
        <f t="array" ref="O395:U395">_xlfn.LET(
  _xlpm.groups, _xlfn.TEXTSPLIT(J395,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5" s="253" t="str">
        <v>RISK96</v>
      </c>
      <c r="Q395" s="253" t="str">
        <v>Lack of effective contestability</v>
      </c>
      <c r="R395" s="253" t="str">
        <v>If people affected by a decision have no clear way to question or challenge it, errors and harms may go uncorrected, trust can erode, and accountability obligations may be breached.</v>
      </c>
      <c r="S395" s="253" t="str">
        <v>C96</v>
      </c>
      <c r="T395"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5"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6" spans="1:21" ht="25.5" customHeight="1">
      <c r="A396" s="291" t="s">
        <v>2636</v>
      </c>
      <c r="B396" s="292" t="s">
        <v>988</v>
      </c>
      <c r="C396" s="290" t="s">
        <v>2626</v>
      </c>
      <c r="D396" s="184" t="s">
        <v>2637</v>
      </c>
      <c r="E396" s="290" t="s">
        <v>1007</v>
      </c>
      <c r="F396" s="290" t="s">
        <v>255</v>
      </c>
      <c r="G396" s="253" t="s">
        <v>2514</v>
      </c>
      <c r="H396" s="290" t="s">
        <v>2628</v>
      </c>
      <c r="I396" s="290" t="s">
        <v>2629</v>
      </c>
      <c r="J396" s="290" t="str" cm="1">
        <f t="array" ref="J396">_xlfn.TEXTJOIN(" | ",,
  IF(I396="",
     _xlfn.TEXTSPLIT(H396,";"),
     _xlfn.TEXTSPLIT(H396,";") &amp; ":" &amp; _xlfn.TEXTSPLIT(I396,";")
  )
)</f>
        <v>RISK96:C96</v>
      </c>
      <c r="K396" s="290" t="s">
        <v>2630</v>
      </c>
      <c r="L396" s="253" t="b" cm="1">
        <f t="array" ref="L396">_xlfn.LET(
  _xlpm.hay, TRIM(Triggers!$N$1:$BF$1),
  _xlpm.keysRaw, IFERROR(TRIM(_xlfn.TEXTSPLIT(B396,",")),""),
  _xlpm.tagsRaw, IFERROR(TRIM(_xlfn.TEXTSPLIT(F396,",")),""),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6" s="266" t="str">
        <f>_xlfn.XLOOKUP(C396, FA!D:D, FA!E:E, "")</f>
        <v>FA:CONTESTABILITY</v>
      </c>
      <c r="N396" s="253" t="s">
        <v>2631</v>
      </c>
      <c r="O396" s="253" t="str" cm="1">
        <f t="array" ref="O396:U396">_xlfn.LET(
  _xlpm.groups, _xlfn.TEXTSPLIT(J396,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6" s="253" t="str">
        <v>RISK96</v>
      </c>
      <c r="Q396" s="253" t="str">
        <v>Lack of effective contestability</v>
      </c>
      <c r="R396" s="253" t="str">
        <v>If people affected by a decision have no clear way to question or challenge it, errors and harms may go uncorrected, trust can erode, and accountability obligations may be breached.</v>
      </c>
      <c r="S396" s="253" t="str">
        <v>C96</v>
      </c>
      <c r="T396"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6"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7" spans="1:21" ht="25.5" customHeight="1">
      <c r="A397" s="291" t="s">
        <v>2638</v>
      </c>
      <c r="B397" s="292" t="s">
        <v>988</v>
      </c>
      <c r="C397" s="290" t="s">
        <v>2626</v>
      </c>
      <c r="D397" s="184" t="s">
        <v>2639</v>
      </c>
      <c r="E397" s="290" t="s">
        <v>1007</v>
      </c>
      <c r="F397" s="290" t="s">
        <v>259</v>
      </c>
      <c r="G397" s="253" t="s">
        <v>2514</v>
      </c>
      <c r="H397" s="290" t="s">
        <v>2628</v>
      </c>
      <c r="I397" s="290" t="s">
        <v>2629</v>
      </c>
      <c r="J397" s="290" t="str" cm="1">
        <f t="array" ref="J397">_xlfn.TEXTJOIN(" | ",,
  IF(I397="",
     _xlfn.TEXTSPLIT(H397,";"),
     _xlfn.TEXTSPLIT(H397,";") &amp; ":" &amp; _xlfn.TEXTSPLIT(I397,";")
  )
)</f>
        <v>RISK96:C96</v>
      </c>
      <c r="K397" s="290" t="s">
        <v>2630</v>
      </c>
      <c r="L397" s="253" t="b" cm="1">
        <f t="array" ref="L397">_xlfn.LET(
  _xlpm.hay, TRIM(Triggers!$N$1:$BF$1),
  _xlpm.keysRaw, IFERROR(TRIM(_xlfn.TEXTSPLIT(B397,",")),""),
  _xlpm.tagsRaw, IFERROR(TRIM(_xlfn.TEXTSPLIT(F397,",")),""),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7" s="266" t="str">
        <f>_xlfn.XLOOKUP(C397, FA!D:D, FA!E:E, "")</f>
        <v>FA:CONTESTABILITY</v>
      </c>
      <c r="N397" s="253" t="s">
        <v>2631</v>
      </c>
      <c r="O397" s="253" t="str" cm="1">
        <f t="array" ref="O397:U397">_xlfn.LET(
  _xlpm.groups, _xlfn.TEXTSPLIT(J397,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7" s="253" t="str">
        <v>RISK96</v>
      </c>
      <c r="Q397" s="253" t="str">
        <v>Lack of effective contestability</v>
      </c>
      <c r="R397" s="253" t="str">
        <v>If people affected by a decision have no clear way to question or challenge it, errors and harms may go uncorrected, trust can erode, and accountability obligations may be breached.</v>
      </c>
      <c r="S397" s="253" t="str">
        <v>C96</v>
      </c>
      <c r="T397"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7"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8" spans="1:21" ht="25.5" customHeight="1">
      <c r="A398" s="291" t="s">
        <v>2640</v>
      </c>
      <c r="B398" s="292" t="s">
        <v>988</v>
      </c>
      <c r="C398" s="290" t="s">
        <v>2626</v>
      </c>
      <c r="D398" s="184" t="s">
        <v>2641</v>
      </c>
      <c r="E398" s="290" t="s">
        <v>1007</v>
      </c>
      <c r="F398" s="290" t="s">
        <v>263</v>
      </c>
      <c r="G398" s="253" t="s">
        <v>2514</v>
      </c>
      <c r="H398" s="290" t="s">
        <v>2628</v>
      </c>
      <c r="I398" s="290" t="s">
        <v>2629</v>
      </c>
      <c r="J398" s="290" t="str" cm="1">
        <f t="array" ref="J398">_xlfn.TEXTJOIN(" | ",,
  IF(I398="",
     _xlfn.TEXTSPLIT(H398,";"),
     _xlfn.TEXTSPLIT(H398,";") &amp; ":" &amp; _xlfn.TEXTSPLIT(I398,";")
  )
)</f>
        <v>RISK96:C96</v>
      </c>
      <c r="K398" s="290" t="s">
        <v>2630</v>
      </c>
      <c r="L398" s="253" t="b" cm="1">
        <f t="array" ref="L398">_xlfn.LET(
  _xlpm.hay, TRIM(Triggers!$N$1:$BF$1),
  _xlpm.keysRaw, IFERROR(TRIM(_xlfn.TEXTSPLIT(B398,",")),""),
  _xlpm.tagsRaw, IFERROR(TRIM(_xlfn.TEXTSPLIT(F398,",")),""),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8" s="266" t="str">
        <f>_xlfn.XLOOKUP(C398, FA!D:D, FA!E:E, "")</f>
        <v>FA:CONTESTABILITY</v>
      </c>
      <c r="N398" s="253" t="s">
        <v>2631</v>
      </c>
      <c r="O398" s="253" t="str" cm="1">
        <f t="array" ref="O398:U398">_xlfn.LET(
  _xlpm.groups, _xlfn.TEXTSPLIT(J398,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8" s="253" t="str">
        <v>RISK96</v>
      </c>
      <c r="Q398" s="253" t="str">
        <v>Lack of effective contestability</v>
      </c>
      <c r="R398" s="253" t="str">
        <v>If people affected by a decision have no clear way to question or challenge it, errors and harms may go uncorrected, trust can erode, and accountability obligations may be breached.</v>
      </c>
      <c r="S398" s="253" t="str">
        <v>C96</v>
      </c>
      <c r="T398"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8"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9" spans="1:21" ht="47.25" customHeight="1">
      <c r="A399" s="291" t="s">
        <v>2642</v>
      </c>
      <c r="B399" s="292" t="s">
        <v>988</v>
      </c>
      <c r="C399" s="290" t="s">
        <v>2626</v>
      </c>
      <c r="D399" s="184" t="s">
        <v>2643</v>
      </c>
      <c r="E399" s="290" t="s">
        <v>1007</v>
      </c>
      <c r="F399" s="288" t="s">
        <v>267</v>
      </c>
      <c r="G399" s="253" t="s">
        <v>2514</v>
      </c>
      <c r="H399" s="290" t="s">
        <v>2628</v>
      </c>
      <c r="I399" s="290" t="s">
        <v>2629</v>
      </c>
      <c r="J399" s="290" t="str" cm="1">
        <f t="array" ref="J399">_xlfn.TEXTJOIN(" | ",,
  IF(I399="",
     _xlfn.TEXTSPLIT(H399,";"),
     _xlfn.TEXTSPLIT(H399,";") &amp; ":" &amp; _xlfn.TEXTSPLIT(I399,";")
  )
)</f>
        <v>RISK96:C96</v>
      </c>
      <c r="K399" s="290" t="s">
        <v>2630</v>
      </c>
      <c r="L399" s="253" t="b" cm="1">
        <f t="array" ref="L399">_xlfn.LET(
  _xlpm.hay, TRIM(Triggers!$N$1:$BF$1),
  _xlpm.keysRaw, IFERROR(TRIM(_xlfn.TEXTSPLIT(B399,",")),""),
  _xlpm.tagsRaw, IFERROR(TRIM(_xlfn.TEXTSPLIT(F399,",")),""),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9" s="266" t="str">
        <f>_xlfn.XLOOKUP(C399, FA!D:D, FA!E:E, "")</f>
        <v>FA:CONTESTABILITY</v>
      </c>
      <c r="N399" s="253" t="s">
        <v>2631</v>
      </c>
      <c r="O399" s="253" t="str" cm="1">
        <f t="array" ref="O399:U399">_xlfn.LET(
  _xlpm.groups, _xlfn.TEXTSPLIT(J399,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9" s="253" t="str">
        <v>RISK96</v>
      </c>
      <c r="Q399" s="253" t="str">
        <v>Lack of effective contestability</v>
      </c>
      <c r="R399" s="253" t="str">
        <v>If people affected by a decision have no clear way to question or challenge it, errors and harms may go uncorrected, trust can erode, and accountability obligations may be breached.</v>
      </c>
      <c r="S399" s="253" t="str">
        <v>C96</v>
      </c>
      <c r="T399"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9"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400" spans="1:21" ht="38.25" customHeight="1">
      <c r="A400" s="291" t="s">
        <v>2644</v>
      </c>
      <c r="B400" s="292" t="s">
        <v>973</v>
      </c>
      <c r="C400" s="290" t="s">
        <v>2645</v>
      </c>
      <c r="D400" s="184" t="s">
        <v>2646</v>
      </c>
      <c r="E400" s="290" t="s">
        <v>1007</v>
      </c>
      <c r="F400" s="290" t="s">
        <v>242</v>
      </c>
      <c r="G400" s="253" t="s">
        <v>2514</v>
      </c>
      <c r="H400" s="290" t="s">
        <v>2647</v>
      </c>
      <c r="I400" s="290" t="s">
        <v>2648</v>
      </c>
      <c r="J400" s="290" t="str" cm="1">
        <f t="array" ref="J400">_xlfn.TEXTJOIN(" | ",,
  IF(I400="",
     _xlfn.TEXTSPLIT(H400,";"),
     _xlfn.TEXTSPLIT(H400,";") &amp; ":" &amp; _xlfn.TEXTSPLIT(I400,";")
  )
)</f>
        <v>RISK97:C97</v>
      </c>
      <c r="K400" s="290" t="s">
        <v>2649</v>
      </c>
      <c r="L400" s="253" t="b" cm="1">
        <f t="array" ref="L400">_xlfn.LET(
  _xlpm.hay, TRIM(Triggers!$N$1:$BF$1),
  _xlpm.keysRaw, IFERROR(TRIM(_xlfn.TEXTSPLIT(B400,",")),""),
  _xlpm.tagsRaw, IFERROR(TRIM(_xlfn.TEXTSPLIT(F400,",")),""),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0" s="266" t="str">
        <f>_xlfn.XLOOKUP(C400, FA!D:D, FA!E:E, "")</f>
        <v>FA:ACCOUNTABILITY</v>
      </c>
      <c r="N400" s="253" t="s">
        <v>2650</v>
      </c>
      <c r="O400" s="253" t="str" cm="1">
        <f t="array" ref="O400:U400">_xlfn.LET(
  _xlpm.groups, _xlfn.TEXTSPLIT(J400,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0" s="253" t="str">
        <v>RISK97</v>
      </c>
      <c r="Q400" s="253" t="str">
        <v>Unclear responsibility for decisions or impacts</v>
      </c>
      <c r="R400" s="253" t="str">
        <v>When accountability is not clearly assigned, issues may go unaddressed, affected parties may lack a path to redress, and governance or compliance obligations may not be met.</v>
      </c>
      <c r="S400" s="253" t="str">
        <v>C97</v>
      </c>
      <c r="T400"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0"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1" spans="1:24" ht="23.25" customHeight="1">
      <c r="A401" s="291" t="s">
        <v>2651</v>
      </c>
      <c r="B401" s="292" t="s">
        <v>973</v>
      </c>
      <c r="C401" s="290" t="s">
        <v>2645</v>
      </c>
      <c r="D401" s="184" t="s">
        <v>2652</v>
      </c>
      <c r="E401" s="290" t="s">
        <v>1007</v>
      </c>
      <c r="F401" s="290" t="s">
        <v>247</v>
      </c>
      <c r="G401" s="253" t="s">
        <v>2514</v>
      </c>
      <c r="H401" s="290" t="s">
        <v>2647</v>
      </c>
      <c r="I401" s="290" t="s">
        <v>2648</v>
      </c>
      <c r="J401" s="290" t="str" cm="1">
        <f t="array" ref="J401">_xlfn.TEXTJOIN(" | ",,
  IF(I401="",
     _xlfn.TEXTSPLIT(H401,";"),
     _xlfn.TEXTSPLIT(H401,";") &amp; ":" &amp; _xlfn.TEXTSPLIT(I401,";")
  )
)</f>
        <v>RISK97:C97</v>
      </c>
      <c r="K401" s="290" t="s">
        <v>2649</v>
      </c>
      <c r="L401" s="253" t="b" cm="1">
        <f t="array" ref="L401">_xlfn.LET(
  _xlpm.hay, TRIM(Triggers!$N$1:$BF$1),
  _xlpm.keysRaw, IFERROR(TRIM(_xlfn.TEXTSPLIT(B401,",")),""),
  _xlpm.tagsRaw, IFERROR(TRIM(_xlfn.TEXTSPLIT(F401,",")),""),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1" s="266" t="str">
        <f>_xlfn.XLOOKUP(C401, FA!D:D, FA!E:E, "")</f>
        <v>FA:ACCOUNTABILITY</v>
      </c>
      <c r="N401" s="253" t="s">
        <v>2650</v>
      </c>
      <c r="O401" s="253" t="str" cm="1">
        <f t="array" ref="O401:U401">_xlfn.LET(
  _xlpm.groups, _xlfn.TEXTSPLIT(J401,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1" s="253" t="str">
        <v>RISK97</v>
      </c>
      <c r="Q401" s="253" t="str">
        <v>Unclear responsibility for decisions or impacts</v>
      </c>
      <c r="R401" s="253" t="str">
        <v>When accountability is not clearly assigned, issues may go unaddressed, affected parties may lack a path to redress, and governance or compliance obligations may not be met.</v>
      </c>
      <c r="S401" s="253" t="str">
        <v>C97</v>
      </c>
      <c r="T401"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1"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2" spans="1:24" ht="25.5" customHeight="1">
      <c r="A402" s="291" t="s">
        <v>2653</v>
      </c>
      <c r="B402" s="292" t="s">
        <v>973</v>
      </c>
      <c r="C402" s="290" t="s">
        <v>2645</v>
      </c>
      <c r="D402" s="184" t="s">
        <v>2654</v>
      </c>
      <c r="E402" s="290" t="s">
        <v>1007</v>
      </c>
      <c r="F402" s="290" t="s">
        <v>251</v>
      </c>
      <c r="G402" s="253" t="s">
        <v>2514</v>
      </c>
      <c r="H402" s="290" t="s">
        <v>2647</v>
      </c>
      <c r="I402" s="290" t="s">
        <v>2648</v>
      </c>
      <c r="J402" s="290" t="str" cm="1">
        <f t="array" ref="J402">_xlfn.TEXTJOIN(" | ",,
  IF(I402="",
     _xlfn.TEXTSPLIT(H402,";"),
     _xlfn.TEXTSPLIT(H402,";") &amp; ":" &amp; _xlfn.TEXTSPLIT(I402,";")
  )
)</f>
        <v>RISK97:C97</v>
      </c>
      <c r="K402" s="290" t="s">
        <v>2649</v>
      </c>
      <c r="L402" s="253" t="b" cm="1">
        <f t="array" ref="L402">_xlfn.LET(
  _xlpm.hay, TRIM(Triggers!$N$1:$BF$1),
  _xlpm.keysRaw, IFERROR(TRIM(_xlfn.TEXTSPLIT(B402,",")),""),
  _xlpm.tagsRaw, IFERROR(TRIM(_xlfn.TEXTSPLIT(F402,",")),""),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2" s="266" t="str">
        <f>_xlfn.XLOOKUP(C402, FA!D:D, FA!E:E, "")</f>
        <v>FA:ACCOUNTABILITY</v>
      </c>
      <c r="N402" s="253" t="s">
        <v>2650</v>
      </c>
      <c r="O402" s="253" t="str" cm="1">
        <f t="array" ref="O402:U402">_xlfn.LET(
  _xlpm.groups, _xlfn.TEXTSPLIT(J402,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2" s="253" t="str">
        <v>RISK97</v>
      </c>
      <c r="Q402" s="253" t="str">
        <v>Unclear responsibility for decisions or impacts</v>
      </c>
      <c r="R402" s="253" t="str">
        <v>When accountability is not clearly assigned, issues may go unaddressed, affected parties may lack a path to redress, and governance or compliance obligations may not be met.</v>
      </c>
      <c r="S402" s="253" t="str">
        <v>C97</v>
      </c>
      <c r="T402"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2"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3" spans="1:24" ht="25.5" customHeight="1">
      <c r="A403" s="291" t="s">
        <v>2655</v>
      </c>
      <c r="B403" s="292" t="s">
        <v>973</v>
      </c>
      <c r="C403" s="290" t="s">
        <v>2645</v>
      </c>
      <c r="D403" s="184" t="s">
        <v>2656</v>
      </c>
      <c r="E403" s="290" t="s">
        <v>1007</v>
      </c>
      <c r="F403" s="290" t="s">
        <v>255</v>
      </c>
      <c r="G403" s="253" t="s">
        <v>2514</v>
      </c>
      <c r="H403" s="290" t="s">
        <v>2647</v>
      </c>
      <c r="I403" s="290" t="s">
        <v>2648</v>
      </c>
      <c r="J403" s="290" t="str" cm="1">
        <f t="array" ref="J403">_xlfn.TEXTJOIN(" | ",,
  IF(I403="",
     _xlfn.TEXTSPLIT(H403,";"),
     _xlfn.TEXTSPLIT(H403,";") &amp; ":" &amp; _xlfn.TEXTSPLIT(I403,";")
  )
)</f>
        <v>RISK97:C97</v>
      </c>
      <c r="K403" s="290" t="s">
        <v>2649</v>
      </c>
      <c r="L403" s="253" t="b" cm="1">
        <f t="array" ref="L403">_xlfn.LET(
  _xlpm.hay, TRIM(Triggers!$N$1:$BF$1),
  _xlpm.keysRaw, IFERROR(TRIM(_xlfn.TEXTSPLIT(B403,",")),""),
  _xlpm.tagsRaw, IFERROR(TRIM(_xlfn.TEXTSPLIT(F403,",")),""),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3" s="266" t="str">
        <f>_xlfn.XLOOKUP(C403, FA!D:D, FA!E:E, "")</f>
        <v>FA:ACCOUNTABILITY</v>
      </c>
      <c r="N403" s="253" t="s">
        <v>2650</v>
      </c>
      <c r="O403" s="253" t="str" cm="1">
        <f t="array" ref="O403:U403">_xlfn.LET(
  _xlpm.groups, _xlfn.TEXTSPLIT(J403,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3" s="253" t="str">
        <v>RISK97</v>
      </c>
      <c r="Q403" s="253" t="str">
        <v>Unclear responsibility for decisions or impacts</v>
      </c>
      <c r="R403" s="253" t="str">
        <v>When accountability is not clearly assigned, issues may go unaddressed, affected parties may lack a path to redress, and governance or compliance obligations may not be met.</v>
      </c>
      <c r="S403" s="253" t="str">
        <v>C97</v>
      </c>
      <c r="T403"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3"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4" spans="1:24" ht="25.5" customHeight="1">
      <c r="A404" s="291" t="s">
        <v>2657</v>
      </c>
      <c r="B404" s="292" t="s">
        <v>973</v>
      </c>
      <c r="C404" s="290" t="s">
        <v>2645</v>
      </c>
      <c r="D404" s="184" t="s">
        <v>2658</v>
      </c>
      <c r="E404" s="290" t="s">
        <v>1007</v>
      </c>
      <c r="F404" s="290" t="s">
        <v>259</v>
      </c>
      <c r="G404" s="253" t="s">
        <v>2514</v>
      </c>
      <c r="H404" s="290" t="s">
        <v>2647</v>
      </c>
      <c r="I404" s="290" t="s">
        <v>2648</v>
      </c>
      <c r="J404" s="290" t="str" cm="1">
        <f t="array" ref="J404">_xlfn.TEXTJOIN(" | ",,
  IF(I404="",
     _xlfn.TEXTSPLIT(H404,";"),
     _xlfn.TEXTSPLIT(H404,";") &amp; ":" &amp; _xlfn.TEXTSPLIT(I404,";")
  )
)</f>
        <v>RISK97:C97</v>
      </c>
      <c r="K404" s="290" t="s">
        <v>2649</v>
      </c>
      <c r="L404" s="253" t="b" cm="1">
        <f t="array" ref="L404">_xlfn.LET(
  _xlpm.hay, TRIM(Triggers!$N$1:$BF$1),
  _xlpm.keysRaw, IFERROR(TRIM(_xlfn.TEXTSPLIT(B404,",")),""),
  _xlpm.tagsRaw, IFERROR(TRIM(_xlfn.TEXTSPLIT(F404,",")),""),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4" s="266" t="str">
        <f>_xlfn.XLOOKUP(C404, FA!D:D, FA!E:E, "")</f>
        <v>FA:ACCOUNTABILITY</v>
      </c>
      <c r="N404" s="253" t="s">
        <v>2650</v>
      </c>
      <c r="O404" s="253" t="str" cm="1">
        <f t="array" ref="O404:U404">_xlfn.LET(
  _xlpm.groups, _xlfn.TEXTSPLIT(J404,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4" s="253" t="str">
        <v>RISK97</v>
      </c>
      <c r="Q404" s="253" t="str">
        <v>Unclear responsibility for decisions or impacts</v>
      </c>
      <c r="R404" s="253" t="str">
        <v>When accountability is not clearly assigned, issues may go unaddressed, affected parties may lack a path to redress, and governance or compliance obligations may not be met.</v>
      </c>
      <c r="S404" s="253" t="str">
        <v>C97</v>
      </c>
      <c r="T404"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4"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5" spans="1:24" ht="25.5" customHeight="1">
      <c r="A405" s="291" t="s">
        <v>2659</v>
      </c>
      <c r="B405" s="292" t="s">
        <v>973</v>
      </c>
      <c r="C405" s="290" t="s">
        <v>2645</v>
      </c>
      <c r="D405" s="184" t="s">
        <v>2660</v>
      </c>
      <c r="E405" s="290" t="s">
        <v>1007</v>
      </c>
      <c r="F405" s="290" t="s">
        <v>263</v>
      </c>
      <c r="G405" s="253" t="s">
        <v>2514</v>
      </c>
      <c r="H405" s="290" t="s">
        <v>2647</v>
      </c>
      <c r="I405" s="290" t="s">
        <v>2648</v>
      </c>
      <c r="J405" s="290" t="str" cm="1">
        <f t="array" ref="J405">_xlfn.TEXTJOIN(" | ",,
  IF(I405="",
     _xlfn.TEXTSPLIT(H405,";"),
     _xlfn.TEXTSPLIT(H405,";") &amp; ":" &amp; _xlfn.TEXTSPLIT(I405,";")
  )
)</f>
        <v>RISK97:C97</v>
      </c>
      <c r="K405" s="290" t="s">
        <v>2649</v>
      </c>
      <c r="L405" s="253" t="b" cm="1">
        <f t="array" ref="L405">_xlfn.LET(
  _xlpm.hay, TRIM(Triggers!$N$1:$BF$1),
  _xlpm.keysRaw, IFERROR(TRIM(_xlfn.TEXTSPLIT(B405,",")),""),
  _xlpm.tagsRaw, IFERROR(TRIM(_xlfn.TEXTSPLIT(F405,",")),""),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5" s="266" t="str">
        <f>_xlfn.XLOOKUP(C405, FA!D:D, FA!E:E, "")</f>
        <v>FA:ACCOUNTABILITY</v>
      </c>
      <c r="N405" s="253" t="s">
        <v>2650</v>
      </c>
      <c r="O405" s="253" t="str" cm="1">
        <f t="array" ref="O405:U405">_xlfn.LET(
  _xlpm.groups, _xlfn.TEXTSPLIT(J405,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5" s="253" t="str">
        <v>RISK97</v>
      </c>
      <c r="Q405" s="253" t="str">
        <v>Unclear responsibility for decisions or impacts</v>
      </c>
      <c r="R405" s="253" t="str">
        <v>When accountability is not clearly assigned, issues may go unaddressed, affected parties may lack a path to redress, and governance or compliance obligations may not be met.</v>
      </c>
      <c r="S405" s="253" t="str">
        <v>C97</v>
      </c>
      <c r="T405"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5"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6" spans="1:24" ht="25.5" customHeight="1">
      <c r="A406" s="291" t="s">
        <v>2661</v>
      </c>
      <c r="B406" s="292" t="s">
        <v>973</v>
      </c>
      <c r="C406" s="290" t="s">
        <v>2645</v>
      </c>
      <c r="D406" s="184" t="s">
        <v>2662</v>
      </c>
      <c r="E406" s="290" t="s">
        <v>1007</v>
      </c>
      <c r="F406" s="288" t="s">
        <v>267</v>
      </c>
      <c r="G406" s="253" t="s">
        <v>2514</v>
      </c>
      <c r="H406" s="290" t="s">
        <v>2647</v>
      </c>
      <c r="I406" s="290" t="s">
        <v>2648</v>
      </c>
      <c r="J406" s="290" t="str" cm="1">
        <f t="array" ref="J406">_xlfn.TEXTJOIN(" | ",,
  IF(I406="",
     _xlfn.TEXTSPLIT(H406,";"),
     _xlfn.TEXTSPLIT(H406,";") &amp; ":" &amp; _xlfn.TEXTSPLIT(I406,";")
  )
)</f>
        <v>RISK97:C97</v>
      </c>
      <c r="K406" s="290" t="s">
        <v>2649</v>
      </c>
      <c r="L406" s="253" t="b" cm="1">
        <f t="array" ref="L406">_xlfn.LET(
  _xlpm.hay, TRIM(Triggers!$N$1:$BF$1),
  _xlpm.keysRaw, IFERROR(TRIM(_xlfn.TEXTSPLIT(B406,",")),""),
  _xlpm.tagsRaw, IFERROR(TRIM(_xlfn.TEXTSPLIT(F406,",")),""),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6" s="266" t="str">
        <f>_xlfn.XLOOKUP(C406, FA!D:D, FA!E:E, "")</f>
        <v>FA:ACCOUNTABILITY</v>
      </c>
      <c r="N406" s="253" t="s">
        <v>2650</v>
      </c>
      <c r="O406" s="253" t="str" cm="1">
        <f t="array" ref="O406:U406">_xlfn.LET(
  _xlpm.groups, _xlfn.TEXTSPLIT(J406,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6" s="253" t="str">
        <v>RISK97</v>
      </c>
      <c r="Q406" s="253" t="str">
        <v>Unclear responsibility for decisions or impacts</v>
      </c>
      <c r="R406" s="253" t="str">
        <v>When accountability is not clearly assigned, issues may go unaddressed, affected parties may lack a path to redress, and governance or compliance obligations may not be met.</v>
      </c>
      <c r="S406" s="253" t="str">
        <v>C97</v>
      </c>
      <c r="T406"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6"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7" spans="1:24" ht="29.25" customHeight="1">
      <c r="A407" s="293" t="s">
        <v>2663</v>
      </c>
      <c r="B407" s="294" t="s">
        <v>745</v>
      </c>
      <c r="C407" s="290" t="s">
        <v>2570</v>
      </c>
      <c r="D407" s="253" t="s">
        <v>2664</v>
      </c>
      <c r="E407" s="290" t="s">
        <v>1007</v>
      </c>
      <c r="F407" s="290" t="s">
        <v>2665</v>
      </c>
      <c r="G407" s="253" t="s">
        <v>178</v>
      </c>
      <c r="H407" s="253" t="s">
        <v>2666</v>
      </c>
      <c r="J407" s="290" t="str" cm="1">
        <f t="array" ref="J407">_xlfn.TEXTJOIN(" | ",,
  IF(I407="",
     _xlfn.TEXTSPLIT(H407,";"),
     _xlfn.TEXTSPLIT(H407,";") &amp; ":" &amp; _xlfn.TEXTSPLIT(I407,";")
  )
)</f>
        <v>GUIDE01</v>
      </c>
      <c r="K407" s="253" t="s">
        <v>2667</v>
      </c>
      <c r="L407" s="253" t="b" cm="1">
        <f t="array" ref="L407">_xlfn.LET(
  _xlpm.hay, TRIM(Triggers!$N$1:$BF$1),
  _xlpm.keysRaw, IFERROR(TRIM(_xlfn.TEXTSPLIT(B407,",")),""),
  _xlpm.tagsRaw, IFERROR(TRIM(_xlfn.TEXTSPLIT(F407,",")),""),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7" s="266" t="str">
        <f>_xlfn.XLOOKUP(C407, FA!D:D, FA!E:E, "")</f>
        <v>FA:PRIVACY;FA:SECURITY</v>
      </c>
      <c r="N407" s="253" t="s">
        <v>2668</v>
      </c>
      <c r="O407" s="253" t="str" cm="1">
        <f t="array" ref="O407:R407">_xlfn.LET(
  _xlpm.groups, _xlfn.TEXTSPLIT(J407,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7" s="253" t="str">
        <v>GUIDE01</v>
      </c>
      <c r="Q407" s="253" t="str">
        <v>🔗 The Privacy Impact Assessment ↗️</v>
      </c>
      <c r="R407" s="253" t="str">
        <v>Framework for analysing how a project or AI system handles personal data. Identifies privacy risks, supports compliance with the PPIP Act, and recommends safeguards to protect information.</v>
      </c>
    </row>
    <row r="408" spans="1:24" ht="25.5" customHeight="1">
      <c r="A408" s="293" t="s">
        <v>2669</v>
      </c>
      <c r="B408" s="294" t="s">
        <v>760</v>
      </c>
      <c r="C408" s="290" t="s">
        <v>1005</v>
      </c>
      <c r="D408" s="253" t="s">
        <v>2670</v>
      </c>
      <c r="E408" s="290" t="s">
        <v>1362</v>
      </c>
      <c r="F408" s="290" t="s">
        <v>2665</v>
      </c>
      <c r="G408" s="253" t="s">
        <v>178</v>
      </c>
      <c r="H408" s="253" t="s">
        <v>2671</v>
      </c>
      <c r="J408" s="290" t="str" cm="1">
        <f t="array" ref="J408">_xlfn.TEXTJOIN(" | ",,
  IF(I408="",
     _xlfn.TEXTSPLIT(H408,";"),
     _xlfn.TEXTSPLIT(H408,";") &amp; ":" &amp; _xlfn.TEXTSPLIT(I408,";")
  )
)</f>
        <v>GUIDE02</v>
      </c>
      <c r="K408" s="253" t="s">
        <v>2667</v>
      </c>
      <c r="L408" s="253" t="b" cm="1">
        <f t="array" ref="L408">_xlfn.LET(
  _xlpm.hay, TRIM(Triggers!$N$1:$BF$1),
  _xlpm.keysRaw, IFERROR(TRIM(_xlfn.TEXTSPLIT(B408,",")),""),
  _xlpm.tagsRaw, IFERROR(TRIM(_xlfn.TEXTSPLIT(F408,",")),""),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8" s="266" t="str">
        <f>_xlfn.XLOOKUP(C408, FA!D:D, FA!E:E, "")</f>
        <v>FA:HSE</v>
      </c>
      <c r="N408" s="253" t="s">
        <v>2668</v>
      </c>
      <c r="O408" s="253" t="str" cm="1">
        <f t="array" ref="O408:R408">_xlfn.LET(
  _xlpm.groups, _xlfn.TEXTSPLIT(J408,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8" s="253" t="str">
        <v>GUIDE02</v>
      </c>
      <c r="Q408" s="253" t="str">
        <v>🔗  Guide to using AI Agents in NSW Government ↗️</v>
      </c>
      <c r="R408" s="253" t="str">
        <v>Practical guidance for NSW agencies on using AI agents. Outlines roles, risks, guardrails, and compliance steps, with pilot and production checklists to support safe, responsible deployment and integration into services</v>
      </c>
    </row>
    <row r="409" spans="1:24" ht="25.5" customHeight="1">
      <c r="A409" s="293" t="s">
        <v>2672</v>
      </c>
      <c r="B409" s="294" t="s">
        <v>764</v>
      </c>
      <c r="C409" s="290" t="s">
        <v>2551</v>
      </c>
      <c r="D409" s="253" t="s">
        <v>2673</v>
      </c>
      <c r="E409" s="290" t="s">
        <v>1007</v>
      </c>
      <c r="F409" s="290" t="s">
        <v>2665</v>
      </c>
      <c r="G409" s="253" t="s">
        <v>178</v>
      </c>
      <c r="H409" s="253" t="s">
        <v>2674</v>
      </c>
      <c r="J409" s="290" t="str" cm="1">
        <f t="array" ref="J409">_xlfn.TEXTJOIN(" | ",,
  IF(I409="",
     _xlfn.TEXTSPLIT(H409,";"),
     _xlfn.TEXTSPLIT(H409,";") &amp; ":" &amp; _xlfn.TEXTSPLIT(I409,";")
  )
)</f>
        <v>GUIDE03</v>
      </c>
      <c r="K409" s="253" t="s">
        <v>2667</v>
      </c>
      <c r="L409" s="253" t="b" cm="1">
        <f t="array" ref="L409">_xlfn.LET(
  _xlpm.hay, TRIM(Triggers!$N$1:$BF$1),
  _xlpm.keysRaw, IFERROR(TRIM(_xlfn.TEXTSPLIT(B409,",")),""),
  _xlpm.tagsRaw, IFERROR(TRIM(_xlfn.TEXTSPLIT(F409,",")),""),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9" s="266" t="str">
        <f>_xlfn.XLOOKUP(C409, FA!D:D, FA!E:E, "")</f>
        <v>FA:HRIGHT</v>
      </c>
      <c r="N409" s="253" t="s">
        <v>2668</v>
      </c>
      <c r="O409" s="253" t="str" cm="1">
        <f t="array" ref="O409:R409">_xlfn.LET(
  _xlpm.groups, _xlfn.TEXTSPLIT(J409,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9" s="253" t="str">
        <v>GUIDE03</v>
      </c>
      <c r="Q409" s="253" t="str">
        <v>🔗  Human Rights Impact Assessment ↗️</v>
      </c>
      <c r="R409" s="253" t="str">
        <v>Guidance for assessing potential human rights impacts of a project or AI system. Helps identify, document, and mitigate risks of rights restrictions, ensuring compliance with obligations.</v>
      </c>
    </row>
    <row r="410" spans="1:24" ht="25.5" customHeight="1">
      <c r="A410" s="293" t="s">
        <v>2675</v>
      </c>
      <c r="B410" s="294" t="s">
        <v>756</v>
      </c>
      <c r="C410" s="290" t="s">
        <v>2551</v>
      </c>
      <c r="D410" s="253" t="s">
        <v>2676</v>
      </c>
      <c r="E410" s="290" t="s">
        <v>1007</v>
      </c>
      <c r="F410" s="290" t="s">
        <v>2665</v>
      </c>
      <c r="G410" s="253" t="s">
        <v>178</v>
      </c>
      <c r="H410" s="253" t="s">
        <v>2677</v>
      </c>
      <c r="J410" s="290" t="str" cm="1">
        <f t="array" ref="J410">_xlfn.TEXTJOIN(" | ",,
  IF(I410="",
     _xlfn.TEXTSPLIT(H410,";"),
     _xlfn.TEXTSPLIT(H410,";") &amp; ":" &amp; _xlfn.TEXTSPLIT(I410,";")
  )
)</f>
        <v>GUIDE04</v>
      </c>
      <c r="K410" s="253" t="s">
        <v>2667</v>
      </c>
      <c r="L410" s="253" t="b" cm="1">
        <f t="array" ref="L410">_xlfn.LET(
  _xlpm.hay, TRIM(Triggers!$N$1:$BF$1),
  _xlpm.keysRaw, IFERROR(TRIM(_xlfn.TEXTSPLIT(B410,",")),""),
  _xlpm.tagsRaw, IFERROR(TRIM(_xlfn.TEXTSPLIT(F410,",")),""),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1</v>
      </c>
      <c r="M410" s="266" t="str">
        <f>_xlfn.XLOOKUP(C410, FA!D:D, FA!E:E, "")</f>
        <v>FA:HRIGHT</v>
      </c>
      <c r="N410" s="253" t="s">
        <v>2668</v>
      </c>
      <c r="O410" s="253" t="str" cm="1">
        <f t="array" ref="O410:R410">_xlfn.LET(
  _xlpm.groups, _xlfn.TEXTSPLIT(J410,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0" s="253" t="str">
        <v>GUIDE04</v>
      </c>
      <c r="Q410" s="253" t="str">
        <v>🔗  Mandatory Ethical Principles for the use of AI ↗️</v>
      </c>
      <c r="R410" s="253" t="str">
        <v>Outlines the NSW Government’s mandatory ethical principles for AI. Sets baseline requirements to ensure fairness, transparency, accountability, and human-centred values in all AI use.</v>
      </c>
    </row>
    <row r="411" spans="1:24" ht="25.5" customHeight="1">
      <c r="A411" s="293" t="s">
        <v>2678</v>
      </c>
      <c r="B411" s="294" t="s">
        <v>752</v>
      </c>
      <c r="C411" s="290" t="s">
        <v>1049</v>
      </c>
      <c r="D411" s="253" t="s">
        <v>2679</v>
      </c>
      <c r="E411" s="290" t="s">
        <v>1007</v>
      </c>
      <c r="F411" s="290" t="s">
        <v>2665</v>
      </c>
      <c r="G411" s="253" t="s">
        <v>178</v>
      </c>
      <c r="H411" s="253" t="s">
        <v>2680</v>
      </c>
      <c r="J411" s="290" t="str" cm="1">
        <f t="array" ref="J411">_xlfn.TEXTJOIN(" | ",,
  IF(I411="",
     _xlfn.TEXTSPLIT(H411,";"),
     _xlfn.TEXTSPLIT(H411,";") &amp; ":" &amp; _xlfn.TEXTSPLIT(I411,";")
  )
)</f>
        <v>GUIDE05</v>
      </c>
      <c r="K411" s="253" t="s">
        <v>2667</v>
      </c>
      <c r="L411" s="253" t="b" cm="1">
        <f t="array" ref="L411">_xlfn.LET(
  _xlpm.hay, TRIM(Triggers!$N$1:$BF$1),
  _xlpm.keysRaw, IFERROR(TRIM(_xlfn.TEXTSPLIT(B411,",")),""),
  _xlpm.tagsRaw, IFERROR(TRIM(_xlfn.TEXTSPLIT(F411,",")),""),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1</v>
      </c>
      <c r="M411" s="266" t="str">
        <f>_xlfn.XLOOKUP(C411, FA!D:D, FA!E:E, "")</f>
        <v>FA:SECURITY</v>
      </c>
      <c r="N411" s="253" t="s">
        <v>2668</v>
      </c>
      <c r="O411" s="253" t="str" cm="1">
        <f t="array" ref="O411:R411">_xlfn.LET(
  _xlpm.groups, _xlfn.TEXTSPLIT(J411,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1" s="253" t="str">
        <v>GUIDE05</v>
      </c>
      <c r="Q411" s="253" t="str">
        <v>🔗  Cyber Security Policy ↗️</v>
      </c>
      <c r="R411" s="253" t="str">
        <v>Defines mandatory cyber security requirements for NSW Government agencies. Provides standards, controls, and assurance processes to safeguard information, systems, and services.</v>
      </c>
    </row>
    <row r="412" spans="1:24" ht="25.5" customHeight="1">
      <c r="A412" s="293" t="s">
        <v>2681</v>
      </c>
      <c r="B412" s="294" t="s">
        <v>801</v>
      </c>
      <c r="C412" s="290" t="s">
        <v>1012</v>
      </c>
      <c r="D412" s="253" t="s">
        <v>2682</v>
      </c>
      <c r="E412" s="290" t="s">
        <v>1362</v>
      </c>
      <c r="F412" s="290" t="s">
        <v>2665</v>
      </c>
      <c r="G412" s="253" t="s">
        <v>178</v>
      </c>
      <c r="H412" s="253" t="s">
        <v>2683</v>
      </c>
      <c r="I412" s="253" t="s">
        <v>2684</v>
      </c>
      <c r="J412" s="290" t="str" cm="1">
        <f t="array" ref="J412">_xlfn.TEXTJOIN(" | ",,
  IF(I412="",
     _xlfn.TEXTSPLIT(H412,";"),
     _xlfn.TEXTSPLIT(H412,";") &amp; ":" &amp; _xlfn.TEXTSPLIT(I412,";")
  )
)</f>
        <v>GUIDE06:G01, G02</v>
      </c>
      <c r="K412" s="253" t="s">
        <v>2667</v>
      </c>
      <c r="L412" s="253" t="b" cm="1">
        <f t="array" ref="L412">_xlfn.LET(
  _xlpm.hay, TRIM(Triggers!$N$1:$BF$1),
  _xlpm.keysRaw, IFERROR(TRIM(_xlfn.TEXTSPLIT(B412,",")),""),
  _xlpm.tagsRaw, IFERROR(TRIM(_xlfn.TEXTSPLIT(F412,",")),""),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2" s="266" t="str">
        <f>_xlfn.XLOOKUP(C412, FA!D:D, FA!E:E, "")</f>
        <v>FA:HOVERSIGHT</v>
      </c>
      <c r="N412" s="253" t="s">
        <v>2685</v>
      </c>
      <c r="O412" s="253" t="str" cm="1">
        <f t="array" ref="O412:X412">_xlfn.LET(
  _xlpm.groups, _xlfn.TEXTSPLIT(J412,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2" s="253" t="str">
        <v>GUIDE06</v>
      </c>
      <c r="Q412" s="253" t="str">
        <v>The AI Review Committee (AIRC)</v>
      </c>
      <c r="R412" s="253" t="str">
        <v>The AIRC in the AIAF is the NSW Government Artificial Intelligence Review Committee. It is the escalation point for critical or high-risk AI use cases where there is potential for irreversible harm, contested administrative law implications, or other issues beyond agency-level oversight.</v>
      </c>
      <c r="S412" s="253" t="str">
        <v>G01</v>
      </c>
      <c r="T412" s="253" t="str">
        <v>Complete AIAF Assessment
. Ensure all system context questions answered.
. Confirm intrinsic risk score calculated.
. Verify any mandatory requirements surfaced.</v>
      </c>
      <c r="U412" s="253" t="str">
        <v>Assemble Core Documents
. AIAF Assessment Record (full output).
. Risk summary: all surfaced risks, including critical/irreversible harms.
. Treatment mapping: list of treatments identified and actions taken.
. Mandatory requirement evidence: PIAs, HRIAs, procurement/legal reviews.</v>
      </c>
      <c r="V412" s="253" t="str">
        <v>G02</v>
      </c>
      <c r="W412" s="253" t="str">
        <v>Prepare Agency Position Statement
. Whether risks are manageable internally or require central oversight.
. Any contested areas (e.g. legal uncertainty, administrative decisions).</v>
      </c>
      <c r="X412" s="253" t="str">
        <v>Package for AIRC
. Submit via AI Secretariat (AIsecretariat@customerservice.nsw.gov.au).
. Include assessment record, risk/treatment summary, evidence attachments, position statement.</v>
      </c>
    </row>
    <row r="413" spans="1:24" ht="22.5" customHeight="1">
      <c r="A413" s="293" t="s">
        <v>2686</v>
      </c>
      <c r="B413" s="294" t="s">
        <v>741</v>
      </c>
      <c r="C413" s="290" t="s">
        <v>1080</v>
      </c>
      <c r="D413" s="253" t="s">
        <v>2687</v>
      </c>
      <c r="E413" s="290" t="s">
        <v>1362</v>
      </c>
      <c r="F413" s="290" t="s">
        <v>2665</v>
      </c>
      <c r="G413" s="253" t="s">
        <v>178</v>
      </c>
      <c r="H413" s="253" t="s">
        <v>2688</v>
      </c>
      <c r="J413" s="290" t="str" cm="1">
        <f t="array" ref="J413">_xlfn.TEXTJOIN(" | ",,
  IF(I413="",
     _xlfn.TEXTSPLIT(H413,";"),
     _xlfn.TEXTSPLIT(H413,";") &amp; ":" &amp; _xlfn.TEXTSPLIT(I413,";")
  )
)</f>
        <v>GUIDE07</v>
      </c>
      <c r="K413" s="253" t="s">
        <v>2667</v>
      </c>
      <c r="L413" s="253" t="b" cm="1">
        <f t="array" ref="L413">_xlfn.LET(
  _xlpm.hay, TRIM(Triggers!$N$1:$BF$1),
  _xlpm.keysRaw, IFERROR(TRIM(_xlfn.TEXTSPLIT(B413,",")),""),
  _xlpm.tagsRaw, IFERROR(TRIM(_xlfn.TEXTSPLIT(F413,",")),""),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3" s="266" t="str">
        <f>_xlfn.XLOOKUP(C413, FA!D:D, FA!E:E, "")</f>
        <v>FA:LEGAL</v>
      </c>
      <c r="N413" s="253" t="s">
        <v>2668</v>
      </c>
      <c r="O413" s="253" t="str" cm="1">
        <f t="array" ref="O413:R413">_xlfn.LET(
  _xlpm.groups, _xlfn.TEXTSPLIT(J413,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3" s="253" t="str">
        <v>GUIDE07</v>
      </c>
      <c r="Q413" s="253" t="str">
        <v>🔗 NSW Government Procurement Framework ↗️</v>
      </c>
      <c r="R413" s="253" t="str">
        <v>Sets the rules and processes for NSW Government procurement. Ensures value, fairness, and compliance when acquiring goods or services, including AI systems and digital solutions.</v>
      </c>
    </row>
    <row r="414" spans="1:24" ht="21.75" customHeight="1">
      <c r="A414" s="293" t="s">
        <v>2689</v>
      </c>
      <c r="B414" s="295" t="s">
        <v>748</v>
      </c>
      <c r="C414" s="290" t="s">
        <v>2570</v>
      </c>
      <c r="D414" s="253" t="s">
        <v>2690</v>
      </c>
      <c r="E414" s="290" t="s">
        <v>1007</v>
      </c>
      <c r="F414" s="290" t="s">
        <v>2665</v>
      </c>
      <c r="G414" s="253" t="s">
        <v>178</v>
      </c>
      <c r="H414" s="253" t="s">
        <v>2691</v>
      </c>
      <c r="J414" s="290" t="str" cm="1">
        <f t="array" ref="J414">_xlfn.TEXTJOIN(" | ",,
  IF(I414="",
     _xlfn.TEXTSPLIT(H414,";"),
     _xlfn.TEXTSPLIT(H414,";") &amp; ":" &amp; _xlfn.TEXTSPLIT(I414,";")
  )
)</f>
        <v>GUIDE08</v>
      </c>
      <c r="K414" s="253" t="s">
        <v>2667</v>
      </c>
      <c r="L414" s="253" t="b" cm="1">
        <f t="array" ref="L414">_xlfn.LET(
  _xlpm.hay, TRIM(Triggers!$N$1:$BF$1),
  _xlpm.keysRaw, IFERROR(TRIM(_xlfn.TEXTSPLIT(B414,",")),""),
  _xlpm.tagsRaw, IFERROR(TRIM(_xlfn.TEXTSPLIT(F414,",")),""),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1</v>
      </c>
      <c r="M414" s="266" t="str">
        <f>_xlfn.XLOOKUP(C414, FA!D:D, FA!E:E, "")</f>
        <v>FA:PRIVACY;FA:SECURITY</v>
      </c>
      <c r="N414" s="253" t="s">
        <v>2668</v>
      </c>
      <c r="O414" s="253" t="str" cm="1">
        <f t="array" ref="O414:R414">_xlfn.LET(
  _xlpm.groups, _xlfn.TEXTSPLIT(J414,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4" s="253" t="str">
        <v>GUIDE08</v>
      </c>
      <c r="Q414" s="253" t="str">
        <v>🔗 NSW Privacy Laws ↗️</v>
      </c>
      <c r="R414" s="253" t="str">
        <v>The Information and Privacy Commission NSW (IPC) oversees two laws that promote the protection of personal and health information in New South Wales (NSW) that is collected, stored and used by public sector agencies to provide services to the public.</v>
      </c>
    </row>
    <row r="415" spans="1:24" ht="25.5" customHeight="1">
      <c r="A415" s="293" t="s">
        <v>2692</v>
      </c>
      <c r="B415" s="294" t="s">
        <v>768</v>
      </c>
      <c r="C415" s="288" t="s">
        <v>1038</v>
      </c>
      <c r="D415" s="253" t="s">
        <v>2693</v>
      </c>
      <c r="E415" s="290" t="s">
        <v>1007</v>
      </c>
      <c r="F415" s="290" t="s">
        <v>2665</v>
      </c>
      <c r="G415" s="253" t="s">
        <v>178</v>
      </c>
      <c r="H415" s="253" t="s">
        <v>2694</v>
      </c>
      <c r="J415" s="290" t="str" cm="1">
        <f t="array" ref="J415">_xlfn.TEXTJOIN(" | ",,
  IF(I415="",
     _xlfn.TEXTSPLIT(H415,";"),
     _xlfn.TEXTSPLIT(H415,";") &amp; ":" &amp; _xlfn.TEXTSPLIT(I415,";")
  )
)</f>
        <v>GUIDE09</v>
      </c>
      <c r="K415" s="253" t="s">
        <v>2667</v>
      </c>
      <c r="L415" s="253" t="b" cm="1">
        <f t="array" ref="L415">_xlfn.LET(
  _xlpm.hay, TRIM(Triggers!$N$1:$BF$1),
  _xlpm.keysRaw, IFERROR(TRIM(_xlfn.TEXTSPLIT(B415,",")),""),
  _xlpm.tagsRaw, IFERROR(TRIM(_xlfn.TEXTSPLIT(F415,",")),""),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5" s="266" t="str">
        <f>_xlfn.XLOOKUP(C415, FA!D:D, FA!E:E, "")</f>
        <v>FA:ACCOUNTABITY;FA:TRANSPARENCY</v>
      </c>
      <c r="N415" s="253" t="s">
        <v>2668</v>
      </c>
      <c r="O415" s="253" t="str" cm="1">
        <f t="array" ref="O415:R415">_xlfn.LET(
  _xlpm.groups, _xlfn.TEXTSPLIT(J415,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5" s="253" t="str">
        <v>GUIDE09</v>
      </c>
      <c r="Q415" s="253" t="str">
        <v>🔗 State Records Act ↗️</v>
      </c>
      <c r="R415" s="253" t="str">
        <v>The State Records Act 1998 (the Act) is designed to:
ensure the better management of State records throughout their existence
promote more efficient and accountable government through improved recordkeeping
provide better protection for an important part of the State's cultural and documentary heritage.</v>
      </c>
    </row>
    <row r="416" spans="1:24" ht="25.5" customHeight="1">
      <c r="A416" s="293" t="s">
        <v>2695</v>
      </c>
      <c r="B416" s="294" t="s">
        <v>776</v>
      </c>
      <c r="C416" s="304" t="s">
        <v>1068</v>
      </c>
      <c r="D416" s="253" t="s">
        <v>2696</v>
      </c>
      <c r="E416" s="290" t="s">
        <v>1007</v>
      </c>
      <c r="F416" s="290" t="s">
        <v>2665</v>
      </c>
      <c r="G416" s="253" t="s">
        <v>182</v>
      </c>
      <c r="H416" s="253" t="s">
        <v>2697</v>
      </c>
      <c r="J416" s="290" t="str" cm="1">
        <f t="array" ref="J416">_xlfn.TEXTJOIN(" | ",,
  IF(I416="",
     _xlfn.TEXTSPLIT(H416,";"),
     _xlfn.TEXTSPLIT(H416,";") &amp; ":" &amp; _xlfn.TEXTSPLIT(I416,";")
  )
)</f>
        <v>GUIDE10</v>
      </c>
      <c r="K416" s="253" t="s">
        <v>2667</v>
      </c>
      <c r="L416" s="253" t="b" cm="1">
        <f t="array" ref="L416">_xlfn.LET(
  _xlpm.hay, TRIM(Triggers!$N$1:$BF$1),
  _xlpm.keysRaw, IFERROR(TRIM(_xlfn.TEXTSPLIT(B416,",")),""),
  _xlpm.tagsRaw, IFERROR(TRIM(_xlfn.TEXTSPLIT(F416,",")),""),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6" s="266" t="str">
        <f>_xlfn.XLOOKUP(C416, FA!D:D, FA!E:E, "")</f>
        <v>FA:DATA;FA:PRIVACY</v>
      </c>
      <c r="N416" s="253" t="s">
        <v>2668</v>
      </c>
      <c r="O416" s="253" t="str" cm="1">
        <f t="array" ref="O416:R416">_xlfn.LET(
  _xlpm.groups, _xlfn.TEXTSPLIT(J416,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6" s="253" t="str">
        <v>GUIDE10</v>
      </c>
      <c r="Q416" s="253" t="str">
        <v>🔗Data Sharing Act ↗️</v>
      </c>
      <c r="R416" s="253" t="str">
        <v>The Data Sharing (Government Sector) Act 2015 authorises NSW public sector agencies to share government data with other agencies for policy making, service planning, research and evaluation. Data sharing must still comply with privacy laws (PPIP Act and HRIP Act), with safeguards to manage risks and protect personal and health information</v>
      </c>
    </row>
    <row r="417" spans="1:33" ht="25.5" customHeight="1">
      <c r="A417" s="313" t="s">
        <v>2698</v>
      </c>
      <c r="B417" s="314" t="s">
        <v>389</v>
      </c>
      <c r="C417" s="184" t="s">
        <v>1322</v>
      </c>
      <c r="D417" s="184" t="s">
        <v>2699</v>
      </c>
      <c r="E417" s="290" t="s">
        <v>1007</v>
      </c>
      <c r="F417" s="290" t="s">
        <v>242</v>
      </c>
      <c r="G417" s="288" t="s">
        <v>1021</v>
      </c>
      <c r="H417" s="184" t="s">
        <v>2700</v>
      </c>
      <c r="I417" s="184" t="s">
        <v>2701</v>
      </c>
      <c r="J417" s="290" t="str" cm="1">
        <f t="array" ref="J417">_xlfn.TEXTJOIN(" | ",,
  IF(I417="",
     _xlfn.TEXTSPLIT(H417,";"),
     _xlfn.TEXTSPLIT(H417,";") &amp; ":" &amp; _xlfn.TEXTSPLIT(I417,";")
  )
)</f>
        <v>RISK98:C98</v>
      </c>
      <c r="K417" s="81" t="s">
        <v>2702</v>
      </c>
      <c r="L417" s="253" t="b" cm="1">
        <f t="array" ref="L417">_xlfn.LET(
  _xlpm.hay, TRIM(Triggers!$N$1:$BF$1),
  _xlpm.keysRaw, IFERROR(TRIM(_xlfn.TEXTSPLIT(B417,",")),""),
  _xlpm.tagsRaw, IFERROR(TRIM(_xlfn.TEXTSPLIT(F417,",")),""),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7" s="266" t="str">
        <f>_xlfn.XLOOKUP(C417, FA!D:D, FA!E:E, "")</f>
        <v>FA:SAFETY</v>
      </c>
      <c r="N417" s="184" t="s">
        <v>2703</v>
      </c>
      <c r="O417" s="253" t="str" cm="1">
        <f t="array" ref="O417:U417">_xlfn.LET(
  _xlpm.groups, _xlfn.TEXTSPLIT(J417,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7" s="253" t="str">
        <v>RISK98</v>
      </c>
      <c r="Q417" s="253" t="str">
        <v>Unrestricted physical capabilities in autonomous systems</v>
      </c>
      <c r="R417" s="253" t="str">
        <v>If physical edge devices are not scoped to specific tasks, they may perform unintended or harmful actions in real-world environments.</v>
      </c>
      <c r="S417" s="253" t="str">
        <v>C98</v>
      </c>
      <c r="T417" s="253" t="str">
        <v>Scope physical edge device capabilities to permitted actions only. · Define allowed movements, speed, zones, and task types. · Block access to unapproved operational modes.</v>
      </c>
      <c r="U417" s="253" t="str">
        <v>Document system capability boundaries and authorisation restrictions.</v>
      </c>
    </row>
    <row r="418" spans="1:33" ht="25.5" customHeight="1">
      <c r="A418" s="313" t="s">
        <v>2704</v>
      </c>
      <c r="B418" s="314" t="s">
        <v>389</v>
      </c>
      <c r="C418" s="184" t="s">
        <v>1049</v>
      </c>
      <c r="D418" s="184" t="s">
        <v>2705</v>
      </c>
      <c r="E418" s="290" t="s">
        <v>1007</v>
      </c>
      <c r="F418" s="290" t="s">
        <v>247</v>
      </c>
      <c r="G418" s="184" t="s">
        <v>1051</v>
      </c>
      <c r="H418" s="184" t="s">
        <v>2706</v>
      </c>
      <c r="I418" s="184" t="s">
        <v>2707</v>
      </c>
      <c r="J418" s="290" t="str" cm="1">
        <f t="array" ref="J418">_xlfn.TEXTJOIN(" | ",,
  IF(I418="",
     _xlfn.TEXTSPLIT(H418,";"),
     _xlfn.TEXTSPLIT(H418,";") &amp; ":" &amp; _xlfn.TEXTSPLIT(I418,";")
  )
)</f>
        <v>RISK99:C99</v>
      </c>
      <c r="K418" s="81" t="s">
        <v>2702</v>
      </c>
      <c r="L418" s="253" t="b" cm="1">
        <f t="array" ref="L418">_xlfn.LET(
  _xlpm.hay, TRIM(Triggers!$N$1:$BF$1),
  _xlpm.keysRaw, IFERROR(TRIM(_xlfn.TEXTSPLIT(B418,",")),""),
  _xlpm.tagsRaw, IFERROR(TRIM(_xlfn.TEXTSPLIT(F418,",")),""),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8" s="266" t="str">
        <f>_xlfn.XLOOKUP(C418, FA!D:D, FA!E:E, "")</f>
        <v>FA:SECURITY</v>
      </c>
      <c r="N418" s="184" t="s">
        <v>2708</v>
      </c>
      <c r="O418" s="253" t="str" cm="1">
        <f t="array" ref="O418:U418">_xlfn.LET(
  _xlpm.groups, _xlfn.TEXTSPLIT(J418,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8" s="253" t="str">
        <v>RISK99</v>
      </c>
      <c r="Q418" s="253" t="str">
        <v>Missing local override for autonomous actuation</v>
      </c>
      <c r="R418" s="253" t="str">
        <v>Without built-in fail-safes or manual overrides, physical edge systems may act uncontrollably, even in unsafe conditions.</v>
      </c>
      <c r="S418" s="253" t="str">
        <v>C99</v>
      </c>
      <c r="T418" s="253" t="str">
        <v>Implement physical override and fail-safe controls. · Include local/manual shutdown switch. · Set safe default action on signal loss or fault.</v>
      </c>
      <c r="U418" s="253" t="str">
        <v>Include device shutdown protocol and fail-safe testing results.</v>
      </c>
    </row>
    <row r="419" spans="1:33" ht="25.5" customHeight="1">
      <c r="A419" s="313" t="s">
        <v>2709</v>
      </c>
      <c r="B419" s="314" t="s">
        <v>389</v>
      </c>
      <c r="C419" s="184" t="s">
        <v>1019</v>
      </c>
      <c r="D419" s="184" t="s">
        <v>2710</v>
      </c>
      <c r="E419" s="290" t="s">
        <v>1007</v>
      </c>
      <c r="F419" s="290" t="s">
        <v>251</v>
      </c>
      <c r="G419" s="184" t="s">
        <v>178</v>
      </c>
      <c r="H419" s="184" t="s">
        <v>2711</v>
      </c>
      <c r="I419" s="184" t="s">
        <v>2712</v>
      </c>
      <c r="J419" s="290" t="str" cm="1">
        <f t="array" ref="J419">_xlfn.TEXTJOIN(" | ",,
  IF(I419="",
     _xlfn.TEXTSPLIT(H419,";"),
     _xlfn.TEXTSPLIT(H419,";") &amp; ":" &amp; _xlfn.TEXTSPLIT(I419,";")
  )
)</f>
        <v>RISK100:C100</v>
      </c>
      <c r="K419" s="81" t="s">
        <v>2702</v>
      </c>
      <c r="L419" s="253" t="b" cm="1">
        <f t="array" ref="L419">_xlfn.LET(
  _xlpm.hay, TRIM(Triggers!$N$1:$BF$1),
  _xlpm.keysRaw, IFERROR(TRIM(_xlfn.TEXTSPLIT(B419,",")),""),
  _xlpm.tagsRaw, IFERROR(TRIM(_xlfn.TEXTSPLIT(F419,",")),""),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9" s="266" t="str">
        <f>_xlfn.XLOOKUP(C419, FA!D:D, FA!E:E, "")</f>
        <v>FA:RELIABILITY</v>
      </c>
      <c r="N419" s="184" t="s">
        <v>2713</v>
      </c>
      <c r="O419" s="253" t="str" cm="1">
        <f t="array" ref="O419:U419">_xlfn.LET(
  _xlpm.groups, _xlfn.TEXTSPLIT(J419,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9" s="253" t="str">
        <v>RISK100</v>
      </c>
      <c r="Q419" s="253" t="str">
        <v>Unsafe motion logic in edge devices</v>
      </c>
      <c r="R419" s="253" t="str">
        <v>Inadequate testing of actuation logic may allow unsafe, unstable, or adversarial movements to be executed.</v>
      </c>
      <c r="S419" s="253" t="str">
        <v>C100</v>
      </c>
      <c r="T419" s="253" t="str">
        <v>Test actuation logic against edge cases and adversarial inputs. · Simulate obstruction, malfunction, and signal spoofing. · Validate response under constraint.</v>
      </c>
      <c r="U419" s="253" t="str">
        <v>Attach actuation test logs and validation summary.</v>
      </c>
    </row>
    <row r="420" spans="1:33" ht="25.5" customHeight="1">
      <c r="A420" s="313" t="s">
        <v>2714</v>
      </c>
      <c r="B420" s="314" t="s">
        <v>389</v>
      </c>
      <c r="C420" s="184" t="s">
        <v>1012</v>
      </c>
      <c r="D420" s="184" t="s">
        <v>2715</v>
      </c>
      <c r="E420" s="290" t="s">
        <v>1007</v>
      </c>
      <c r="F420" s="290" t="s">
        <v>255</v>
      </c>
      <c r="G420" s="288" t="s">
        <v>1021</v>
      </c>
      <c r="H420" s="184" t="s">
        <v>2716</v>
      </c>
      <c r="I420" s="184" t="s">
        <v>2717</v>
      </c>
      <c r="J420" s="290" t="str" cm="1">
        <f t="array" ref="J420">_xlfn.TEXTJOIN(" | ",,
  IF(I420="",
     _xlfn.TEXTSPLIT(H420,";"),
     _xlfn.TEXTSPLIT(H420,";") &amp; ":" &amp; _xlfn.TEXTSPLIT(I420,";")
  )
)</f>
        <v>RISK101:C101</v>
      </c>
      <c r="K420" s="81" t="s">
        <v>2702</v>
      </c>
      <c r="L420" s="253" t="b" cm="1">
        <f t="array" ref="L420">_xlfn.LET(
  _xlpm.hay, TRIM(Triggers!$N$1:$BF$1),
  _xlpm.keysRaw, IFERROR(TRIM(_xlfn.TEXTSPLIT(B420,",")),""),
  _xlpm.tagsRaw, IFERROR(TRIM(_xlfn.TEXTSPLIT(F420,",")),""),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0" s="266" t="str">
        <f>_xlfn.XLOOKUP(C420, FA!D:D, FA!E:E, "")</f>
        <v>FA:HOVERSIGHT</v>
      </c>
      <c r="N420" s="184" t="s">
        <v>2718</v>
      </c>
      <c r="O420" s="253" t="str" cm="1">
        <f t="array" ref="O420:U420">_xlfn.LET(
  _xlpm.groups, _xlfn.TEXTSPLIT(J420,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0" s="253" t="str">
        <v>RISK101</v>
      </c>
      <c r="Q420" s="253" t="str">
        <v>Deployment risks from public interaction and physical operation</v>
      </c>
      <c r="R420" s="253" t="str">
        <v>Deploying autonomous physical systems in uncontrolled environments without safety review may lead to injury, damage, or liability.</v>
      </c>
      <c r="S420" s="253" t="str">
        <v>C101</v>
      </c>
      <c r="T420" s="253" t="str">
        <v>Conduct deployment risk assessment for physical environment. · Assess contact with public, infrastructure proximity, legal boundaries.</v>
      </c>
      <c r="U420" s="253" t="str">
        <v>Include physical site risk map and deployment clearance checklist.</v>
      </c>
    </row>
    <row r="421" spans="1:33" ht="25.5" customHeight="1">
      <c r="A421" s="313" t="s">
        <v>2719</v>
      </c>
      <c r="B421" s="314" t="s">
        <v>2720</v>
      </c>
      <c r="C421" s="184" t="s">
        <v>1427</v>
      </c>
      <c r="D421" s="184" t="s">
        <v>2721</v>
      </c>
      <c r="E421" s="290" t="s">
        <v>1007</v>
      </c>
      <c r="F421" s="290" t="s">
        <v>259</v>
      </c>
      <c r="G421" s="184" t="s">
        <v>178</v>
      </c>
      <c r="H421" s="184" t="s">
        <v>2722</v>
      </c>
      <c r="I421" s="184" t="s">
        <v>2723</v>
      </c>
      <c r="J421" s="290" t="str" cm="1">
        <f t="array" ref="J421">_xlfn.TEXTJOIN(" | ",,
  IF(I421="",
     _xlfn.TEXTSPLIT(H421,";"),
     _xlfn.TEXTSPLIT(H421,";") &amp; ":" &amp; _xlfn.TEXTSPLIT(I421,";")
  )
)</f>
        <v>RISK102:C102</v>
      </c>
      <c r="K421" s="81" t="s">
        <v>2702</v>
      </c>
      <c r="L421" s="253" t="b" cm="1">
        <f t="array" ref="L421">_xlfn.LET(
  _xlpm.hay, TRIM(Triggers!$N$1:$BF$1),
  _xlpm.keysRaw, IFERROR(TRIM(_xlfn.TEXTSPLIT(B421,",")),""),
  _xlpm.tagsRaw, IFERROR(TRIM(_xlfn.TEXTSPLIT(F421,",")),""),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1" s="266" t="str">
        <f>_xlfn.XLOOKUP(C421, FA!D:D, FA!E:E, "")</f>
        <v>FA:EXPLANABILITY</v>
      </c>
      <c r="N421" s="184" t="s">
        <v>2724</v>
      </c>
      <c r="O421" s="253" t="str" cm="1">
        <f t="array" ref="O421:U421">_xlfn.LET(
  _xlpm.groups, _xlfn.TEXTSPLIT(J421,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1" s="253" t="str">
        <v>RISK102</v>
      </c>
      <c r="Q421" s="253" t="str">
        <v>Lack of monitoring for autonomous physical actions</v>
      </c>
      <c r="R421" s="253" t="str">
        <v>Unmonitored behaviours in physical environments may escalate harm or deviate from authorised operation without detection.</v>
      </c>
      <c r="S421" s="253" t="str">
        <v>C102</v>
      </c>
      <c r="T421" s="253" t="str">
        <v>Set up real-time monitoring of autonomous physical actions. · Log actuation and alert for unsafe behaviour or drift. · Integrate telemetry with response workflows.</v>
      </c>
      <c r="U421" s="253" t="str">
        <v>Provide sample actuation logs and monitoring architecture.</v>
      </c>
    </row>
    <row r="422" spans="1:33" ht="25.5" customHeight="1">
      <c r="A422" s="313" t="s">
        <v>2725</v>
      </c>
      <c r="B422" s="314" t="s">
        <v>389</v>
      </c>
      <c r="C422" s="184" t="s">
        <v>1275</v>
      </c>
      <c r="D422" s="184" t="s">
        <v>2726</v>
      </c>
      <c r="E422" s="290" t="s">
        <v>1007</v>
      </c>
      <c r="F422" s="290" t="s">
        <v>263</v>
      </c>
      <c r="G422" s="184" t="s">
        <v>2727</v>
      </c>
      <c r="H422" s="184" t="s">
        <v>2728</v>
      </c>
      <c r="I422" s="184" t="s">
        <v>2729</v>
      </c>
      <c r="J422" s="290" t="str" cm="1">
        <f t="array" ref="J422">_xlfn.TEXTJOIN(" | ",,
  IF(I422="",
     _xlfn.TEXTSPLIT(H422,";"),
     _xlfn.TEXTSPLIT(H422,";") &amp; ":" &amp; _xlfn.TEXTSPLIT(I422,";")
  )
)</f>
        <v>RISK103:C103</v>
      </c>
      <c r="K422" s="81" t="s">
        <v>2702</v>
      </c>
      <c r="L422" s="253" t="b" cm="1">
        <f t="array" ref="L422">_xlfn.LET(
  _xlpm.hay, TRIM(Triggers!$N$1:$BF$1),
  _xlpm.keysRaw, IFERROR(TRIM(_xlfn.TEXTSPLIT(B422,",")),""),
  _xlpm.tagsRaw, IFERROR(TRIM(_xlfn.TEXTSPLIT(F422,",")),""),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2" s="266" t="str">
        <f>_xlfn.XLOOKUP(C422, FA!D:D, FA!E:E, "")</f>
        <v>FA:SAFETY</v>
      </c>
      <c r="N422" s="184" t="s">
        <v>2730</v>
      </c>
      <c r="O422" s="253" t="str" cm="1">
        <f t="array" ref="O422:U422">_xlfn.LET(
  _xlpm.groups, _xlfn.TEXTSPLIT(J422,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2" s="253" t="str">
        <v>RISK103</v>
      </c>
      <c r="Q422" s="253" t="str">
        <v>Unaddressed physical harm incidents</v>
      </c>
      <c r="R422" s="253" t="str">
        <v>Failure to review or respond to actuation-related incidents prevents safety improvements and may allow repeated harm.</v>
      </c>
      <c r="S422" s="253" t="str">
        <v>C103</v>
      </c>
      <c r="T422" s="253" t="str">
        <v>Review and investigate any safety incidents or complaints. · Log incident type, root cause, and mitigation steps. · Update system logic or operating limits.</v>
      </c>
      <c r="U422" s="253" t="str">
        <v>Include incident review reports and remedial actions taken.</v>
      </c>
    </row>
    <row r="423" spans="1:33" ht="25.5" customHeight="1">
      <c r="A423" s="313" t="s">
        <v>2731</v>
      </c>
      <c r="B423" s="314" t="s">
        <v>389</v>
      </c>
      <c r="C423" s="184" t="s">
        <v>1116</v>
      </c>
      <c r="D423" s="184" t="s">
        <v>2732</v>
      </c>
      <c r="E423" s="290" t="s">
        <v>1007</v>
      </c>
      <c r="F423" s="288" t="s">
        <v>267</v>
      </c>
      <c r="G423" s="184" t="s">
        <v>1051</v>
      </c>
      <c r="H423" s="184" t="s">
        <v>2733</v>
      </c>
      <c r="I423" s="184" t="s">
        <v>2734</v>
      </c>
      <c r="J423" s="290" t="str" cm="1">
        <f t="array" ref="J423">_xlfn.TEXTJOIN(" | ",,
  IF(I423="",
     _xlfn.TEXTSPLIT(H423,";"),
     _xlfn.TEXTSPLIT(H423,";") &amp; ":" &amp; _xlfn.TEXTSPLIT(I423,";")
  )
)</f>
        <v>RISK104:C104</v>
      </c>
      <c r="K423" s="81" t="s">
        <v>2702</v>
      </c>
      <c r="L423" s="253" t="b" cm="1">
        <f t="array" ref="L423">_xlfn.LET(
  _xlpm.hay, TRIM(Triggers!$N$1:$BF$1),
  _xlpm.keysRaw, IFERROR(TRIM(_xlfn.TEXTSPLIT(B423,",")),""),
  _xlpm.tagsRaw, IFERROR(TRIM(_xlfn.TEXTSPLIT(F423,",")),""),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3" s="266" t="str">
        <f>_xlfn.XLOOKUP(C423, FA!D:D, FA!E:E, "")</f>
        <v>FA:CONTESTABILITY</v>
      </c>
      <c r="N423" s="184" t="s">
        <v>2735</v>
      </c>
      <c r="O423" s="253" t="str" cm="1">
        <f t="array" ref="O423:U423">_xlfn.LET(
  _xlpm.groups, _xlfn.TEXTSPLIT(J423,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3" s="253" t="str">
        <v>RISK104</v>
      </c>
      <c r="Q423" s="253" t="str">
        <v>Incomplete deactivation of physical edge systems</v>
      </c>
      <c r="R423" s="253" t="str">
        <v>If end-of-life systems retain actuation capability, they may be misused or reactivated in unsafe ways.</v>
      </c>
      <c r="S423" s="253" t="str">
        <v>C104</v>
      </c>
      <c r="T423" s="253" t="str">
        <v>Fully disable actuation capability during decommissioning. · Confirm software autonomy removed. · Physically isolate motors or controls if needed.</v>
      </c>
      <c r="U423" s="253" t="str">
        <v>Provide deactivation protocol and verification checklist.</v>
      </c>
    </row>
    <row r="424" spans="1:33" ht="25.5" customHeight="1">
      <c r="A424" s="313" t="s">
        <v>2736</v>
      </c>
      <c r="B424" s="314" t="s">
        <v>389</v>
      </c>
      <c r="C424" s="184" t="s">
        <v>1322</v>
      </c>
      <c r="D424" s="184" t="s">
        <v>2737</v>
      </c>
      <c r="E424" s="290" t="s">
        <v>1007</v>
      </c>
      <c r="F424" s="290" t="s">
        <v>242</v>
      </c>
      <c r="G424" s="288" t="s">
        <v>1021</v>
      </c>
      <c r="H424" s="184" t="s">
        <v>2738</v>
      </c>
      <c r="I424" s="184" t="s">
        <v>2739</v>
      </c>
      <c r="J424" s="290" t="str" cm="1">
        <f t="array" ref="J424">_xlfn.TEXTJOIN(" | ",,
  IF(I424="",
     _xlfn.TEXTSPLIT(H424,";"),
     _xlfn.TEXTSPLIT(H424,";") &amp; ":" &amp; _xlfn.TEXTSPLIT(I424,";")
  )
)</f>
        <v>RISK105:C105</v>
      </c>
      <c r="K424" s="81" t="s">
        <v>2702</v>
      </c>
      <c r="L424" s="253" t="b" cm="1">
        <f t="array" ref="L424">_xlfn.LET(
  _xlpm.hay, TRIM(Triggers!$N$1:$BF$1),
  _xlpm.keysRaw, IFERROR(TRIM(_xlfn.TEXTSPLIT(B424,",")),""),
  _xlpm.tagsRaw, IFERROR(TRIM(_xlfn.TEXTSPLIT(F424,",")),""),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4" s="266" t="str">
        <f>_xlfn.XLOOKUP(C424, FA!D:D, FA!E:E, "")</f>
        <v>FA:SAFETY</v>
      </c>
      <c r="N424" s="184" t="s">
        <v>2740</v>
      </c>
      <c r="O424" s="253" t="str" cm="1">
        <f t="array" ref="O424:U424">_xlfn.LET(
  _xlpm.groups, _xlfn.TEXTSPLIT(J424,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4" s="253" t="str">
        <v>RISK105</v>
      </c>
      <c r="Q424" s="253" t="str">
        <v>Unbounded goal pursuit by autonomous agents</v>
      </c>
      <c r="R424" s="253" t="str">
        <v>When autonomous systems can pursue goals without constraint, they may act beyond their remit, increasing risk of misuse or harm.</v>
      </c>
      <c r="S424" s="253" t="str">
        <v>C105</v>
      </c>
      <c r="T424" s="253" t="str">
        <v>Set limits on self-directed goal pursuit. · Require human authorisation for goal changes. · Use constraints to bound system objectives.</v>
      </c>
      <c r="U424" s="253" t="str">
        <v>Document goal-setting rules and enforcement logic.</v>
      </c>
    </row>
    <row r="425" spans="1:33" ht="25.5" customHeight="1">
      <c r="A425" s="313" t="s">
        <v>2741</v>
      </c>
      <c r="B425" s="314" t="s">
        <v>389</v>
      </c>
      <c r="C425" s="184" t="s">
        <v>1019</v>
      </c>
      <c r="D425" s="184" t="s">
        <v>2742</v>
      </c>
      <c r="E425" s="290" t="s">
        <v>1007</v>
      </c>
      <c r="F425" s="290" t="s">
        <v>247</v>
      </c>
      <c r="G425" s="184" t="s">
        <v>178</v>
      </c>
      <c r="H425" s="184" t="s">
        <v>2743</v>
      </c>
      <c r="I425" s="184" t="s">
        <v>2744</v>
      </c>
      <c r="J425" s="290" t="str" cm="1">
        <f t="array" ref="J425">_xlfn.TEXTJOIN(" | ",,
  IF(I425="",
     _xlfn.TEXTSPLIT(H425,";"),
     _xlfn.TEXTSPLIT(H425,";") &amp; ":" &amp; _xlfn.TEXTSPLIT(I425,";")
  )
)</f>
        <v>RISK106:C106</v>
      </c>
      <c r="K425" s="81" t="s">
        <v>2702</v>
      </c>
      <c r="L425" s="253" t="b" cm="1">
        <f t="array" ref="L425">_xlfn.LET(
  _xlpm.hay, TRIM(Triggers!$N$1:$BF$1),
  _xlpm.keysRaw, IFERROR(TRIM(_xlfn.TEXTSPLIT(B425,",")),""),
  _xlpm.tagsRaw, IFERROR(TRIM(_xlfn.TEXTSPLIT(F425,",")),""),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5" s="266" t="str">
        <f>_xlfn.XLOOKUP(C425, FA!D:D, FA!E:E, "")</f>
        <v>FA:RELIABILITY</v>
      </c>
      <c r="N425" s="184" t="s">
        <v>2745</v>
      </c>
      <c r="O425" s="253" t="str" cm="1">
        <f t="array" ref="O425:U425">_xlfn.LET(
  _xlpm.groups, _xlfn.TEXTSPLIT(J425,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5" s="253" t="str">
        <v>RISK106</v>
      </c>
      <c r="Q425" s="253" t="str">
        <v>Misaligned system goals over time</v>
      </c>
      <c r="R425" s="253" t="str">
        <v>If system goals are not persistently aligned to human intent, they may drift during updates or learning, undermining control.</v>
      </c>
      <c r="S425" s="253" t="str">
        <v>C106</v>
      </c>
      <c r="T425" s="253" t="str">
        <v>Embed persistent goal alignment mechanisms. · Validate alignment at each firmware update or training cycle.</v>
      </c>
      <c r="U425" s="253" t="str">
        <v>Provide summary of alignment checks and fallback policy.</v>
      </c>
    </row>
    <row r="426" spans="1:33" ht="25.5" customHeight="1">
      <c r="A426" s="313" t="s">
        <v>2746</v>
      </c>
      <c r="B426" s="314" t="s">
        <v>389</v>
      </c>
      <c r="C426" s="184" t="s">
        <v>1049</v>
      </c>
      <c r="D426" s="184" t="s">
        <v>2747</v>
      </c>
      <c r="E426" s="290" t="s">
        <v>1007</v>
      </c>
      <c r="F426" s="290" t="s">
        <v>251</v>
      </c>
      <c r="G426" s="184" t="s">
        <v>1051</v>
      </c>
      <c r="H426" s="184" t="s">
        <v>2748</v>
      </c>
      <c r="I426" s="184" t="s">
        <v>2749</v>
      </c>
      <c r="J426" s="290" t="str" cm="1">
        <f t="array" ref="J426">_xlfn.TEXTJOIN(" | ",,
  IF(I426="",
     _xlfn.TEXTSPLIT(H426,";"),
     _xlfn.TEXTSPLIT(H426,";") &amp; ":" &amp; _xlfn.TEXTSPLIT(I426,";")
  )
)</f>
        <v>RISK107:C107</v>
      </c>
      <c r="K426" s="81" t="s">
        <v>2702</v>
      </c>
      <c r="L426" s="253" t="b" cm="1">
        <f t="array" ref="L426">_xlfn.LET(
  _xlpm.hay, TRIM(Triggers!$N$1:$BF$1),
  _xlpm.keysRaw, IFERROR(TRIM(_xlfn.TEXTSPLIT(B426,",")),""),
  _xlpm.tagsRaw, IFERROR(TRIM(_xlfn.TEXTSPLIT(F426,",")),""),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6" s="266" t="str">
        <f>_xlfn.XLOOKUP(C426, FA!D:D, FA!E:E, "")</f>
        <v>FA:SECURITY</v>
      </c>
      <c r="N426" s="184" t="s">
        <v>2750</v>
      </c>
      <c r="O426" s="253" t="str" cm="1">
        <f t="array" ref="O426:U426">_xlfn.LET(
  _xlpm.groups, _xlfn.TEXTSPLIT(J426,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6" s="253" t="str">
        <v>RISK107</v>
      </c>
      <c r="Q426" s="253" t="str">
        <v>Memory poisoning or adversarial retraining</v>
      </c>
      <c r="R426" s="253" t="str">
        <v>Edge systems with insecure memory or training pipelines may learn harmful behaviours or be maliciously altered.</v>
      </c>
      <c r="S426" s="253" t="str">
        <v>C107</v>
      </c>
      <c r="T426" s="253" t="str">
        <v>Secure memory and training inputs from tampering. · Use integrity checks, sandboxing, or signature validation.</v>
      </c>
      <c r="U426" s="253" t="str">
        <v>Provide memory access model and training data pipeline controls.</v>
      </c>
    </row>
    <row r="427" spans="1:33" ht="25.5" customHeight="1">
      <c r="A427" s="313" t="s">
        <v>2751</v>
      </c>
      <c r="B427" s="314" t="s">
        <v>389</v>
      </c>
      <c r="C427" s="184" t="s">
        <v>1049</v>
      </c>
      <c r="D427" s="184" t="s">
        <v>2752</v>
      </c>
      <c r="E427" s="290" t="s">
        <v>1007</v>
      </c>
      <c r="F427" s="290" t="s">
        <v>255</v>
      </c>
      <c r="G427" s="184" t="s">
        <v>1051</v>
      </c>
      <c r="H427" s="184" t="s">
        <v>2753</v>
      </c>
      <c r="I427" s="184" t="s">
        <v>2754</v>
      </c>
      <c r="J427" s="290" t="str" cm="1">
        <f t="array" ref="J427">_xlfn.TEXTJOIN(" | ",,
  IF(I427="",
     _xlfn.TEXTSPLIT(H427,";"),
     _xlfn.TEXTSPLIT(H427,";") &amp; ":" &amp; _xlfn.TEXTSPLIT(I427,";")
  )
)</f>
        <v>RISK108:C108</v>
      </c>
      <c r="K427" s="81" t="s">
        <v>2702</v>
      </c>
      <c r="L427" s="253" t="b" cm="1">
        <f t="array" ref="L427">_xlfn.LET(
  _xlpm.hay, TRIM(Triggers!$N$1:$BF$1),
  _xlpm.keysRaw, IFERROR(TRIM(_xlfn.TEXTSPLIT(B427,",")),""),
  _xlpm.tagsRaw, IFERROR(TRIM(_xlfn.TEXTSPLIT(F427,",")),""),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7" s="266" t="str">
        <f>_xlfn.XLOOKUP(C427, FA!D:D, FA!E:E, "")</f>
        <v>FA:SECURITY</v>
      </c>
      <c r="N427" s="184" t="s">
        <v>2755</v>
      </c>
      <c r="O427" s="253" t="str" cm="1">
        <f t="array" ref="O427:U427">_xlfn.LET(
  _xlpm.groups, _xlfn.TEXTSPLIT(J427,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7" s="253" t="str">
        <v>RISK108</v>
      </c>
      <c r="Q427" s="253" t="str">
        <v>Failure of shutdown or override pathways</v>
      </c>
      <c r="R427" s="253" t="str">
        <v>Systems that resist shutdown or bypass human control may operate unsafely, especially in high-risk or adversarial contexts.</v>
      </c>
      <c r="S427" s="253" t="str">
        <v>C108</v>
      </c>
      <c r="T427" s="253" t="str">
        <v>Verify human override functions reliably across system states. · Test under error, attack, or mission-critical conditions.</v>
      </c>
      <c r="U427" s="253" t="str">
        <v>Include override test results and escalation plan.</v>
      </c>
    </row>
    <row r="428" spans="1:33" ht="25.5" customHeight="1">
      <c r="A428" s="313" t="s">
        <v>2756</v>
      </c>
      <c r="B428" s="314" t="s">
        <v>389</v>
      </c>
      <c r="C428" s="184" t="s">
        <v>1012</v>
      </c>
      <c r="D428" s="184" t="s">
        <v>2757</v>
      </c>
      <c r="E428" s="290" t="s">
        <v>1007</v>
      </c>
      <c r="F428" s="290" t="s">
        <v>259</v>
      </c>
      <c r="G428" s="288" t="s">
        <v>1021</v>
      </c>
      <c r="H428" s="184" t="s">
        <v>2758</v>
      </c>
      <c r="I428" s="184" t="s">
        <v>2759</v>
      </c>
      <c r="J428" s="290" t="str" cm="1">
        <f t="array" ref="J428">_xlfn.TEXTJOIN(" | ",,
  IF(I428="",
     _xlfn.TEXTSPLIT(H428,";"),
     _xlfn.TEXTSPLIT(H428,";") &amp; ":" &amp; _xlfn.TEXTSPLIT(I428,";")
  )
)</f>
        <v>RISK109:C109</v>
      </c>
      <c r="K428" s="81" t="s">
        <v>2702</v>
      </c>
      <c r="L428" s="253" t="b" cm="1">
        <f t="array" ref="L428">_xlfn.LET(
  _xlpm.hay, TRIM(Triggers!$N$1:$BF$1),
  _xlpm.keysRaw, IFERROR(TRIM(_xlfn.TEXTSPLIT(B428,",")),""),
  _xlpm.tagsRaw, IFERROR(TRIM(_xlfn.TEXTSPLIT(F428,",")),""),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8" s="266" t="str">
        <f>_xlfn.XLOOKUP(C428, FA!D:D, FA!E:E, "")</f>
        <v>FA:HOVERSIGHT</v>
      </c>
      <c r="N428" s="184" t="s">
        <v>2760</v>
      </c>
      <c r="O428" s="253" t="str" cm="1">
        <f t="array" ref="O428:U428">_xlfn.LET(
  _xlpm.groups, _xlfn.TEXTSPLIT(J428,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8" s="253" t="str">
        <v>RISK109</v>
      </c>
      <c r="Q428" s="253" t="str">
        <v>Unsafe or unsupervised multi-agent coordination</v>
      </c>
      <c r="R428" s="253" t="str">
        <v>Unregulated swarm or multi-agent behaviours may result in cascading failure, unanticipated emergence, or loss of oversight.</v>
      </c>
      <c r="S428" s="253" t="str">
        <v>C109</v>
      </c>
      <c r="T428" s="253" t="str">
        <v>Apply governance to multi-agent coordination. · Log and control communications. · Prevent emergence of uncontrolled swarm behaviours.</v>
      </c>
      <c r="U428" s="253" t="str">
        <v>Include coordination rules, failure response plans.</v>
      </c>
    </row>
    <row r="429" spans="1:33" ht="25.5" customHeight="1">
      <c r="A429" s="313" t="s">
        <v>2761</v>
      </c>
      <c r="B429" s="314" t="s">
        <v>389</v>
      </c>
      <c r="C429" s="184" t="s">
        <v>1427</v>
      </c>
      <c r="D429" s="184" t="s">
        <v>2762</v>
      </c>
      <c r="E429" s="290" t="s">
        <v>1007</v>
      </c>
      <c r="F429" s="290" t="s">
        <v>263</v>
      </c>
      <c r="G429" s="184" t="s">
        <v>1051</v>
      </c>
      <c r="H429" s="184" t="s">
        <v>2763</v>
      </c>
      <c r="I429" s="184" t="s">
        <v>2764</v>
      </c>
      <c r="J429" s="290" t="str" cm="1">
        <f t="array" ref="J429">_xlfn.TEXTJOIN(" | ",,
  IF(I429="",
     _xlfn.TEXTSPLIT(H429,";"),
     _xlfn.TEXTSPLIT(H429,";") &amp; ":" &amp; _xlfn.TEXTSPLIT(I429,";")
  )
)</f>
        <v>RISK110:C110</v>
      </c>
      <c r="K429" s="81" t="s">
        <v>2702</v>
      </c>
      <c r="L429" s="253" t="b" cm="1">
        <f t="array" ref="L429">_xlfn.LET(
  _xlpm.hay, TRIM(Triggers!$N$1:$BF$1),
  _xlpm.keysRaw, IFERROR(TRIM(_xlfn.TEXTSPLIT(B429,",")),""),
  _xlpm.tagsRaw, IFERROR(TRIM(_xlfn.TEXTSPLIT(F429,",")),""),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9" s="266" t="str">
        <f>_xlfn.XLOOKUP(C429, FA!D:D, FA!E:E, "")</f>
        <v>FA:EXPLANABILITY</v>
      </c>
      <c r="N429" s="184" t="s">
        <v>2765</v>
      </c>
      <c r="O429" s="253" t="str" cm="1">
        <f t="array" ref="O429:U429">_xlfn.LET(
  _xlpm.groups, _xlfn.TEXTSPLIT(J429,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9" s="253" t="str">
        <v>RISK110</v>
      </c>
      <c r="Q429" s="253" t="str">
        <v>Undetected boundary violations or autonomy creep</v>
      </c>
      <c r="R429" s="253" t="str">
        <v>Edge systems acting outside their programmed boundaries without alerts may compromise safety or compliance.</v>
      </c>
      <c r="S429" s="253" t="str">
        <v>C110</v>
      </c>
      <c r="T429" s="253" t="str">
        <v>Alert on boundary violations or autonomy drift. · Monitor for command deviations or unsanctioned patterns.</v>
      </c>
      <c r="U429" s="253" t="str">
        <v>Include alert criteria and sample log review.</v>
      </c>
    </row>
    <row r="430" spans="1:33" ht="25.5" customHeight="1">
      <c r="A430" s="313" t="s">
        <v>2766</v>
      </c>
      <c r="B430" s="314" t="s">
        <v>389</v>
      </c>
      <c r="C430" s="184" t="s">
        <v>1116</v>
      </c>
      <c r="D430" s="184" t="s">
        <v>2767</v>
      </c>
      <c r="E430" s="290" t="s">
        <v>1007</v>
      </c>
      <c r="F430" s="288" t="s">
        <v>267</v>
      </c>
      <c r="G430" s="184" t="s">
        <v>1051</v>
      </c>
      <c r="H430" s="184" t="s">
        <v>2768</v>
      </c>
      <c r="I430" s="184" t="s">
        <v>2769</v>
      </c>
      <c r="J430" s="290" t="str" cm="1">
        <f t="array" ref="J430">_xlfn.TEXTJOIN(" | ",,
  IF(I430="",
     _xlfn.TEXTSPLIT(H430,";"),
     _xlfn.TEXTSPLIT(H430,";") &amp; ":" &amp; _xlfn.TEXTSPLIT(I430,";")
  )
)</f>
        <v>RISK111:C111</v>
      </c>
      <c r="K430" s="81" t="s">
        <v>2702</v>
      </c>
      <c r="L430" s="253" t="b" cm="1">
        <f t="array" ref="L430">_xlfn.LET(
  _xlpm.hay, TRIM(Triggers!$N$1:$BF$1),
  _xlpm.keysRaw, IFERROR(TRIM(_xlfn.TEXTSPLIT(B430,",")),""),
  _xlpm.tagsRaw, IFERROR(TRIM(_xlfn.TEXTSPLIT(F430,",")),""),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0" s="266" t="str">
        <f>_xlfn.XLOOKUP(C430, FA!D:D, FA!E:E, "")</f>
        <v>FA:CONTESTABILITY</v>
      </c>
      <c r="N430" s="184" t="s">
        <v>2770</v>
      </c>
      <c r="O430" s="253" t="str" cm="1">
        <f t="array" ref="O430:U430">_xlfn.LET(
  _xlpm.groups, _xlfn.TEXTSPLIT(J430,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0" s="253" t="str">
        <v>RISK111</v>
      </c>
      <c r="Q430" s="253" t="str">
        <v>Residual autonomy post-retirement</v>
      </c>
      <c r="R430" s="253" t="str">
        <v>If autonomy features persist after decommissioning, systems may self-reactivate or be repurposed inappropriately.</v>
      </c>
      <c r="S430" s="253" t="str">
        <v>C111</v>
      </c>
      <c r="T430" s="253" t="str">
        <v>Ensure post-retirement systems cannot reactivate. · Wipe firmware, disconnect power/control paths. · Confirm disposal integrity.</v>
      </c>
      <c r="U430" s="253" t="str">
        <v>Provide signed decommissioning declaration and hardware audit.</v>
      </c>
    </row>
    <row r="431" spans="1:33" ht="25.5" customHeight="1">
      <c r="A431" s="491" t="s">
        <v>2771</v>
      </c>
      <c r="B431" s="290" t="s">
        <v>345</v>
      </c>
      <c r="C431" s="135" t="s">
        <v>1068</v>
      </c>
      <c r="D431" s="135" t="s">
        <v>2772</v>
      </c>
      <c r="E431" s="290" t="s">
        <v>1007</v>
      </c>
      <c r="F431" s="290" t="s">
        <v>2665</v>
      </c>
      <c r="G431" s="253" t="s">
        <v>180</v>
      </c>
      <c r="H431" s="135" t="s">
        <v>2773</v>
      </c>
      <c r="I431" s="296" t="s">
        <v>2774</v>
      </c>
      <c r="J431" s="253" t="str" cm="1">
        <f t="array" ref="J431">_xlfn.TEXTJOIN(" | ",,
  IF(I431="",
     _xlfn.TEXTSPLIT(H431,";"),
     _xlfn.TEXTSPLIT(H431,";") &amp; ":" &amp; _xlfn.TEXTSPLIT(I431,";")
  )
)</f>
        <v>RISK112:C112,C113,C114,C115</v>
      </c>
      <c r="K431" s="290" t="s">
        <v>1453</v>
      </c>
      <c r="L431" s="253" t="b" cm="1">
        <f t="array" ref="L431">_xlfn.LET(
  _xlpm.hay, TRIM(Triggers!$N$1:$BF$1),
  _xlpm.keysRaw, IFERROR(TRIM(_xlfn.TEXTSPLIT(B431,",")),""),
  _xlpm.tagsRaw, IFERROR(TRIM(_xlfn.TEXTSPLIT(F431,",")),""),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1" s="266" t="str">
        <f>_xlfn.XLOOKUP(C431, FA!D:D, FA!E:E, "")</f>
        <v>FA:DATA;FA:PRIVACY</v>
      </c>
      <c r="N431" s="135" t="s">
        <v>2775</v>
      </c>
      <c r="O431" s="253" t="str" cm="1">
        <f t="array" ref="O431:AD431">_xlfn.LET(
  _xlpm.groups, _xlfn.TEXTSPLIT(J431,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1" s="253" t="str">
        <v>RISK112</v>
      </c>
      <c r="Q431" s="253" t="str">
        <v>Unlawful or unfair collection</v>
      </c>
      <c r="R431" s="253" t="str">
        <v>Personal information may be collected unlawfully, unfairly, or without necessity, undermining agency legitimacy.</v>
      </c>
      <c r="S431" s="253" t="str">
        <v>C112</v>
      </c>
      <c r="T431" s="253" t="str">
        <v>Without clear understanding of how information moves through a system, privacy risks remain hidden. Mapping flows exposes risks in collection, storage, sharing, and retention, forming the evidence base for a PIA.</v>
      </c>
      <c r="U431" s="253" t="str">
        <v>Document types of data collected, their sources, how they’re stored, who accesses them, where they’re shared, retention periods, and transformations. Use diagrams or tables.</v>
      </c>
      <c r="V431" s="253" t="str">
        <v>C113</v>
      </c>
      <c r="W431" s="253" t="str">
        <v>Collecting too much personal information increases risk of misuse, breach, and loss of trust. Limiting collection reduces exposure and demonstrates compliance with data minimisation principles.</v>
      </c>
      <c r="X431" s="253" t="str">
        <v>Only collect information directly relevant and necessary for the stated purpose. Avoid “just in case” collection.</v>
      </c>
      <c r="Y431" s="253" t="str">
        <v>C114</v>
      </c>
      <c r="Z431" s="253" t="str">
        <v>Individuals cannot exercise their rights or trust an agency if they don’t know what data is being collected and why. Transparency reduces perceptions of secrecy and misuse.</v>
      </c>
      <c r="AA431" s="253" t="str">
        <v>Publish or present notices explaining what is collected, why, how it will be used, who it is shared with, and how long it is kept.</v>
      </c>
      <c r="AB431" s="253" t="str">
        <v>C115</v>
      </c>
      <c r="AC431" s="253" t="str">
        <v>Consent gives individuals control over their personal information. Collecting or using data without valid consent undermines autonomy and can breach privacy law.</v>
      </c>
      <c r="AD431" s="253" t="str">
        <v>Gain consent before collecting, using, or sharing information where required. Provide opt-out options and allow withdrawal of consent.</v>
      </c>
    </row>
    <row r="432" spans="1:33" ht="25.5" customHeight="1">
      <c r="A432" s="491" t="s">
        <v>2776</v>
      </c>
      <c r="B432" s="290" t="s">
        <v>345</v>
      </c>
      <c r="C432" s="135" t="s">
        <v>1049</v>
      </c>
      <c r="D432" s="135" t="s">
        <v>2777</v>
      </c>
      <c r="E432" s="290" t="s">
        <v>1007</v>
      </c>
      <c r="F432" s="290" t="s">
        <v>2665</v>
      </c>
      <c r="G432" s="253" t="s">
        <v>180</v>
      </c>
      <c r="H432" s="135" t="s">
        <v>2778</v>
      </c>
      <c r="I432" s="253" t="s">
        <v>2779</v>
      </c>
      <c r="J432" s="253" t="str" cm="1">
        <f t="array" ref="J432">_xlfn.TEXTJOIN(" | ",,
  IF(I432="",
     _xlfn.TEXTSPLIT(H432,";"),
     _xlfn.TEXTSPLIT(H432,";") &amp; ":" &amp; _xlfn.TEXTSPLIT(I432,";")
  )
)</f>
        <v>RISK113:C116,C117,C127,C130,C131</v>
      </c>
      <c r="K432" s="290" t="s">
        <v>1453</v>
      </c>
      <c r="L432" s="253" t="b" cm="1">
        <f t="array" ref="L432">_xlfn.LET(
  _xlpm.hay, TRIM(Triggers!$N$1:$BF$1),
  _xlpm.keysRaw, IFERROR(TRIM(_xlfn.TEXTSPLIT(B432,",")),""),
  _xlpm.tagsRaw, IFERROR(TRIM(_xlfn.TEXTSPLIT(F432,",")),""),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2" s="266" t="str">
        <f>_xlfn.XLOOKUP(C432, FA!D:D, FA!E:E, "")</f>
        <v>FA:SECURITY</v>
      </c>
      <c r="N432" s="135" t="s">
        <v>2780</v>
      </c>
      <c r="O432" s="253" t="str" cm="1">
        <f t="array" ref="O432:AG432">_xlfn.LET(
  _xlpm.groups, _xlfn.TEXTSPLIT(J432,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2" s="253" t="str">
        <v>RISK113</v>
      </c>
      <c r="Q432" s="253" t="str">
        <v>Security breach</v>
      </c>
      <c r="R432" s="253" t="str">
        <v>Personal information may be lost, accessed, modified, or disclosed without authorisation due to weak security controls.</v>
      </c>
      <c r="S432" s="253" t="str">
        <v>C116</v>
      </c>
      <c r="T432" s="253" t="str">
        <v>Unauthorised access is a common cause of breaches. Limiting access to only those who need it reduces insider threats and accidental misuse.</v>
      </c>
      <c r="U432" s="253" t="str">
        <v>Use role-based permissions, multi-factor authentication, and review access rights regularly.</v>
      </c>
      <c r="V432" s="253" t="str">
        <v>C117</v>
      </c>
      <c r="W432" s="253" t="str">
        <v>Encryption prevents unauthorised parties from reading sensitive data if systems are compromised. It is a key safeguard against large-scale breaches.</v>
      </c>
      <c r="X432" s="253" t="str">
        <v>Apply strong encryption standards for data at rest and in transit. Regularly update cryptographic methods.</v>
      </c>
      <c r="Y432" s="253" t="str">
        <v>C127</v>
      </c>
      <c r="Z432" s="253" t="str">
        <v>Even strong safeguards can fail. A tested response plan reduces harm, ensures compliance with reporting duties, and maintains trust.</v>
      </c>
      <c r="AA432" s="253" t="str">
        <v>Create, maintain, and regularly test a breach detection, response, and notification plan.</v>
      </c>
      <c r="AB432" s="253" t="str">
        <v>C130</v>
      </c>
      <c r="AC432" s="253" t="str">
        <v>Without records of who accessed data and when, breaches go unnoticed and accountability fails. Logs enable investigation and deterrence.</v>
      </c>
      <c r="AD432" s="253" t="str">
        <v>Keep audit logs of access and monitor for anomalies or unauthorised use.</v>
      </c>
      <c r="AE432" s="253" t="str">
        <v>C131</v>
      </c>
      <c r="AF432" s="253" t="str">
        <v>Staff mistakes are the leading cause of privacy breaches. Training builds awareness and ensures obligations are met.</v>
      </c>
      <c r="AG432" s="253" t="str">
        <v>Provide regular training on privacy law, obligations, and breach response procedures.</v>
      </c>
    </row>
    <row r="433" spans="1:33" ht="25.5" customHeight="1">
      <c r="A433" s="491" t="s">
        <v>2781</v>
      </c>
      <c r="B433" s="290" t="s">
        <v>345</v>
      </c>
      <c r="C433" s="135" t="s">
        <v>1068</v>
      </c>
      <c r="D433" s="135" t="s">
        <v>2782</v>
      </c>
      <c r="E433" s="290" t="s">
        <v>1007</v>
      </c>
      <c r="F433" s="290" t="s">
        <v>2665</v>
      </c>
      <c r="G433" s="253" t="s">
        <v>180</v>
      </c>
      <c r="H433" s="135" t="s">
        <v>2783</v>
      </c>
      <c r="I433" s="253" t="s">
        <v>2784</v>
      </c>
      <c r="J433" s="253" t="str" cm="1">
        <f t="array" ref="J433">_xlfn.TEXTJOIN(" | ",,
  IF(I433="",
     _xlfn.TEXTSPLIT(H433,";"),
     _xlfn.TEXTSPLIT(H433,";") &amp; ":" &amp; _xlfn.TEXTSPLIT(I433,";")
  )
)</f>
        <v>RISK114:C114,C115,C112,C130</v>
      </c>
      <c r="K433" s="290" t="s">
        <v>1453</v>
      </c>
      <c r="L433" s="253" t="b" cm="1">
        <f t="array" ref="L433">_xlfn.LET(
  _xlpm.hay, TRIM(Triggers!$N$1:$BF$1),
  _xlpm.keysRaw, IFERROR(TRIM(_xlfn.TEXTSPLIT(B433,",")),""),
  _xlpm.tagsRaw, IFERROR(TRIM(_xlfn.TEXTSPLIT(F433,",")),""),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3" s="266" t="str">
        <f>_xlfn.XLOOKUP(C433, FA!D:D, FA!E:E, "")</f>
        <v>FA:DATA;FA:PRIVACY</v>
      </c>
      <c r="N433" s="135" t="s">
        <v>2785</v>
      </c>
      <c r="O433" s="253" t="str" cm="1">
        <f t="array" ref="O433:AD433">_xlfn.LET(
  _xlpm.groups, _xlfn.TEXTSPLIT(J433,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3" s="253" t="str">
        <v>RISK114</v>
      </c>
      <c r="Q433" s="253" t="str">
        <v>Misuse or disclosure</v>
      </c>
      <c r="R433" s="253" t="str">
        <v>Personal information may be used or disclosed for unrelated purposes without consent or legal basis.</v>
      </c>
      <c r="S433" s="253" t="str">
        <v>C114</v>
      </c>
      <c r="T433" s="253" t="str">
        <v>Individuals cannot exercise their rights or trust an agency if they don’t know what data is being collected and why. Transparency reduces perceptions of secrecy and misuse.</v>
      </c>
      <c r="U433" s="253" t="str">
        <v>Publish or present notices explaining what is collected, why, how it will be used, who it is shared with, and how long it is kept.</v>
      </c>
      <c r="V433" s="253" t="str">
        <v>C115</v>
      </c>
      <c r="W433" s="253" t="str">
        <v>Consent gives individuals control over their personal information. Collecting or using data without valid consent undermines autonomy and can breach privacy law.</v>
      </c>
      <c r="X433" s="253" t="str">
        <v>Gain consent before collecting, using, or sharing information where required. Provide opt-out options and allow withdrawal of consent.</v>
      </c>
      <c r="Y433" s="253" t="str">
        <v>C112</v>
      </c>
      <c r="Z433" s="253" t="str">
        <v>Without clear understanding of how information moves through a system, privacy risks remain hidden. Mapping flows exposes risks in collection, storage, sharing, and retention, forming the evidence base for a PIA.</v>
      </c>
      <c r="AA433" s="253" t="str">
        <v>Document types of data collected, their sources, how they’re stored, who accesses them, where they’re shared, retention periods, and transformations. Use diagrams or tables.</v>
      </c>
      <c r="AB433" s="253" t="str">
        <v>C130</v>
      </c>
      <c r="AC433" s="253" t="str">
        <v>Without records of who accessed data and when, breaches go unnoticed and accountability fails. Logs enable investigation and deterrence.</v>
      </c>
      <c r="AD433" s="253" t="str">
        <v>Keep audit logs of access and monitor for anomalies or unauthorised use.</v>
      </c>
    </row>
    <row r="434" spans="1:33" ht="25.5" customHeight="1">
      <c r="A434" s="491" t="s">
        <v>2786</v>
      </c>
      <c r="B434" s="290" t="s">
        <v>345</v>
      </c>
      <c r="C434" s="135" t="s">
        <v>1068</v>
      </c>
      <c r="D434" s="135" t="s">
        <v>2787</v>
      </c>
      <c r="E434" s="290" t="s">
        <v>1007</v>
      </c>
      <c r="F434" s="290" t="s">
        <v>2665</v>
      </c>
      <c r="G434" s="253" t="s">
        <v>180</v>
      </c>
      <c r="H434" s="135" t="s">
        <v>2788</v>
      </c>
      <c r="I434" s="253" t="s">
        <v>2789</v>
      </c>
      <c r="J434" s="253" t="str" cm="1">
        <f t="array" ref="J434">_xlfn.TEXTJOIN(" | ",,
  IF(I434="",
     _xlfn.TEXTSPLIT(H434,";"),
     _xlfn.TEXTSPLIT(H434,";") &amp; ":" &amp; _xlfn.TEXTSPLIT(I434,";")
  )
)</f>
        <v>RISK115:C113,C114,C115,C117,C131</v>
      </c>
      <c r="K434" s="290" t="s">
        <v>1453</v>
      </c>
      <c r="L434" s="253" t="b" cm="1">
        <f t="array" ref="L434">_xlfn.LET(
  _xlpm.hay, TRIM(Triggers!$N$1:$BF$1),
  _xlpm.keysRaw, IFERROR(TRIM(_xlfn.TEXTSPLIT(B434,",")),""),
  _xlpm.tagsRaw, IFERROR(TRIM(_xlfn.TEXTSPLIT(F434,",")),""),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4" s="266" t="str">
        <f>_xlfn.XLOOKUP(C434, FA!D:D, FA!E:E, "")</f>
        <v>FA:DATA;FA:PRIVACY</v>
      </c>
      <c r="N434" s="135" t="s">
        <v>2790</v>
      </c>
      <c r="O434" s="253" t="str" cm="1">
        <f t="array" ref="O434:AG434">_xlfn.LET(
  _xlpm.groups, _xlfn.TEXTSPLIT(J434,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4" s="253" t="str">
        <v>RISK115</v>
      </c>
      <c r="Q434" s="253" t="str">
        <v>Health information misuse</v>
      </c>
      <c r="R434" s="253" t="str">
        <v>Health information may be collected or handled in breach of stricter obligations, risking sensitive harm to individuals.</v>
      </c>
      <c r="S434" s="253" t="str">
        <v>C113</v>
      </c>
      <c r="T434" s="253" t="str">
        <v>Collecting too much personal information increases risk of misuse, breach, and loss of trust. Limiting collection reduces exposure and demonstrates compliance with data minimisation principles.</v>
      </c>
      <c r="U434" s="253" t="str">
        <v>Only collect information directly relevant and necessary for the stated purpose. Avoid “just in case” collection.</v>
      </c>
      <c r="V434" s="253" t="str">
        <v>C114</v>
      </c>
      <c r="W434" s="253" t="str">
        <v>Individuals cannot exercise their rights or trust an agency if they don’t know what data is being collected and why. Transparency reduces perceptions of secrecy and misuse.</v>
      </c>
      <c r="X434" s="253" t="str">
        <v>Publish or present notices explaining what is collected, why, how it will be used, who it is shared with, and how long it is kept.</v>
      </c>
      <c r="Y434" s="253" t="str">
        <v>C115</v>
      </c>
      <c r="Z434" s="253" t="str">
        <v>Consent gives individuals control over their personal information. Collecting or using data without valid consent undermines autonomy and can breach privacy law.</v>
      </c>
      <c r="AA434" s="253" t="str">
        <v>Gain consent before collecting, using, or sharing information where required. Provide opt-out options and allow withdrawal of consent.</v>
      </c>
      <c r="AB434" s="253" t="str">
        <v>C117</v>
      </c>
      <c r="AC434" s="253" t="str">
        <v>Encryption prevents unauthorised parties from reading sensitive data if systems are compromised. It is a key safeguard against large-scale breaches.</v>
      </c>
      <c r="AD434" s="253" t="str">
        <v>Apply strong encryption standards for data at rest and in transit. Regularly update cryptographic methods.</v>
      </c>
      <c r="AE434" s="253" t="str">
        <v>C131</v>
      </c>
      <c r="AF434" s="253" t="str">
        <v>Staff mistakes are the leading cause of privacy breaches. Training builds awareness and ensures obligations are met.</v>
      </c>
      <c r="AG434" s="253" t="str">
        <v>Provide regular training on privacy law, obligations, and breach response procedures.</v>
      </c>
    </row>
    <row r="435" spans="1:33" ht="25.5" customHeight="1">
      <c r="A435" s="491" t="s">
        <v>2791</v>
      </c>
      <c r="B435" s="290" t="s">
        <v>345</v>
      </c>
      <c r="C435" s="135" t="s">
        <v>1068</v>
      </c>
      <c r="D435" s="135" t="s">
        <v>2792</v>
      </c>
      <c r="E435" s="290" t="s">
        <v>1007</v>
      </c>
      <c r="F435" s="290" t="s">
        <v>2665</v>
      </c>
      <c r="G435" s="253" t="s">
        <v>180</v>
      </c>
      <c r="H435" s="135" t="s">
        <v>2793</v>
      </c>
      <c r="I435" s="253" t="s">
        <v>2794</v>
      </c>
      <c r="J435" s="253" t="str" cm="1">
        <f t="array" ref="J435">_xlfn.TEXTJOIN(" | ",,
  IF(I435="",
     _xlfn.TEXTSPLIT(H435,";"),
     _xlfn.TEXTSPLIT(H435,";") &amp; ":" &amp; _xlfn.TEXTSPLIT(I435,";")
  )
)</f>
        <v>RISK116:C113,C116,C117,C131</v>
      </c>
      <c r="K435" s="290" t="s">
        <v>1453</v>
      </c>
      <c r="L435" s="253" t="b" cm="1">
        <f t="array" ref="L435">_xlfn.LET(
  _xlpm.hay, TRIM(Triggers!$N$1:$BF$1),
  _xlpm.keysRaw, IFERROR(TRIM(_xlfn.TEXTSPLIT(B435,",")),""),
  _xlpm.tagsRaw, IFERROR(TRIM(_xlfn.TEXTSPLIT(F435,",")),""),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5" s="266" t="str">
        <f>_xlfn.XLOOKUP(C435, FA!D:D, FA!E:E, "")</f>
        <v>FA:DATA;FA:PRIVACY</v>
      </c>
      <c r="N435" s="135" t="s">
        <v>2795</v>
      </c>
      <c r="O435" s="253" t="str" cm="1">
        <f t="array" ref="O435:AD435">_xlfn.LET(
  _xlpm.groups, _xlfn.TEXTSPLIT(J435,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5" s="253" t="str">
        <v>RISK116</v>
      </c>
      <c r="Q435" s="253" t="str">
        <v>Biometric misuse</v>
      </c>
      <c r="R435" s="253" t="str">
        <v>Biometric identifiers may be collected or used unnecessarily or without authority, creating surveillance and misuse risks.</v>
      </c>
      <c r="S435" s="253" t="str">
        <v>C113</v>
      </c>
      <c r="T435" s="253" t="str">
        <v>Collecting too much personal information increases risk of misuse, breach, and loss of trust. Limiting collection reduces exposure and demonstrates compliance with data minimisation principles.</v>
      </c>
      <c r="U435" s="253" t="str">
        <v>Only collect information directly relevant and necessary for the stated purpose. Avoid “just in case” collection.</v>
      </c>
      <c r="V435" s="253" t="str">
        <v>C116</v>
      </c>
      <c r="W435" s="253" t="str">
        <v>Unauthorised access is a common cause of breaches. Limiting access to only those who need it reduces insider threats and accidental misuse.</v>
      </c>
      <c r="X435" s="253" t="str">
        <v>Use role-based permissions, multi-factor authentication, and review access rights regularly.</v>
      </c>
      <c r="Y435" s="253" t="str">
        <v>C117</v>
      </c>
      <c r="Z435" s="253" t="str">
        <v>Encryption prevents unauthorised parties from reading sensitive data if systems are compromised. It is a key safeguard against large-scale breaches.</v>
      </c>
      <c r="AA435" s="253" t="str">
        <v>Apply strong encryption standards for data at rest and in transit. Regularly update cryptographic methods.</v>
      </c>
      <c r="AB435" s="253" t="str">
        <v>C131</v>
      </c>
      <c r="AC435" s="253" t="str">
        <v>Staff mistakes are the leading cause of privacy breaches. Training builds awareness and ensures obligations are met.</v>
      </c>
      <c r="AD435" s="253" t="str">
        <v>Provide regular training on privacy law, obligations, and breach response procedures.</v>
      </c>
    </row>
    <row r="436" spans="1:33" ht="25.5" customHeight="1">
      <c r="A436" s="491" t="s">
        <v>2796</v>
      </c>
      <c r="B436" s="290" t="s">
        <v>345</v>
      </c>
      <c r="C436" s="135" t="s">
        <v>1026</v>
      </c>
      <c r="D436" s="135" t="s">
        <v>2797</v>
      </c>
      <c r="E436" s="290" t="s">
        <v>1007</v>
      </c>
      <c r="F436" s="290" t="s">
        <v>2665</v>
      </c>
      <c r="G436" s="253" t="s">
        <v>180</v>
      </c>
      <c r="H436" s="135" t="s">
        <v>2798</v>
      </c>
      <c r="I436" s="253" t="s">
        <v>2799</v>
      </c>
      <c r="J436" s="253" t="str" cm="1">
        <f t="array" ref="J436">_xlfn.TEXTJOIN(" | ",,
  IF(I436="",
     _xlfn.TEXTSPLIT(H436,";"),
     _xlfn.TEXTSPLIT(H436,";") &amp; ":" &amp; _xlfn.TEXTSPLIT(I436,";")
  )
)</f>
        <v>RISK117:C128,C114,C115,C131</v>
      </c>
      <c r="K436" s="290" t="s">
        <v>1453</v>
      </c>
      <c r="L436" s="253" t="b" cm="1">
        <f t="array" ref="L436">_xlfn.LET(
  _xlpm.hay, TRIM(Triggers!$N$1:$BF$1),
  _xlpm.keysRaw, IFERROR(TRIM(_xlfn.TEXTSPLIT(B436,",")),""),
  _xlpm.tagsRaw, IFERROR(TRIM(_xlfn.TEXTSPLIT(F436,",")),""),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6" s="266" t="str">
        <f>_xlfn.XLOOKUP(C436, FA!D:D, FA!E:E, "")</f>
        <v>FA:FAIRNESS</v>
      </c>
      <c r="N436" s="135" t="s">
        <v>2800</v>
      </c>
      <c r="O436" s="253" t="str" cm="1">
        <f t="array" ref="O436:AD436">_xlfn.LET(
  _xlpm.groups, _xlfn.TEXTSPLIT(J436,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6" s="253" t="str">
        <v>RISK117</v>
      </c>
      <c r="Q436" s="253" t="str">
        <v>Children/vulnerable misuse</v>
      </c>
      <c r="R436" s="253" t="str">
        <v>Information about children or vulnerable cohorts may be collected/used unfairly or without required consent, exposing them to harm.</v>
      </c>
      <c r="S436" s="253" t="str">
        <v>C128</v>
      </c>
      <c r="T436" s="253" t="str">
        <v>Children and vulnerable people have reduced capacity to protect their privacy. Agencies have heightened duties to protect them from harm.</v>
      </c>
      <c r="U436" s="253" t="str">
        <v>Use age-appropriate notices, guardian consent processes, and accessible communication.</v>
      </c>
      <c r="V436" s="253" t="str">
        <v>C114</v>
      </c>
      <c r="W436" s="253" t="str">
        <v>Individuals cannot exercise their rights or trust an agency if they don’t know what data is being collected and why. Transparency reduces perceptions of secrecy and misuse.</v>
      </c>
      <c r="X436" s="253" t="str">
        <v>Publish or present notices explaining what is collected, why, how it will be used, who it is shared with, and how long it is kept.</v>
      </c>
      <c r="Y436" s="253" t="str">
        <v>C115</v>
      </c>
      <c r="Z436" s="253" t="str">
        <v>Consent gives individuals control over their personal information. Collecting or using data without valid consent undermines autonomy and can breach privacy law.</v>
      </c>
      <c r="AA436" s="253" t="str">
        <v>Gain consent before collecting, using, or sharing information where required. Provide opt-out options and allow withdrawal of consent.</v>
      </c>
      <c r="AB436" s="253" t="str">
        <v>C131</v>
      </c>
      <c r="AC436" s="253" t="str">
        <v>Staff mistakes are the leading cause of privacy breaches. Training builds awareness and ensures obligations are met.</v>
      </c>
      <c r="AD436" s="253" t="str">
        <v>Provide regular training on privacy law, obligations, and breach response procedures.</v>
      </c>
    </row>
    <row r="437" spans="1:33" ht="25.5" customHeight="1">
      <c r="A437" s="491" t="s">
        <v>2801</v>
      </c>
      <c r="B437" s="290" t="s">
        <v>345</v>
      </c>
      <c r="C437" s="135" t="s">
        <v>1068</v>
      </c>
      <c r="D437" s="135" t="s">
        <v>2802</v>
      </c>
      <c r="E437" s="290" t="s">
        <v>1007</v>
      </c>
      <c r="F437" s="290" t="s">
        <v>2665</v>
      </c>
      <c r="G437" s="253" t="s">
        <v>180</v>
      </c>
      <c r="H437" s="135" t="s">
        <v>2803</v>
      </c>
      <c r="I437" s="253" t="s">
        <v>2804</v>
      </c>
      <c r="J437" s="253" t="str" cm="1">
        <f t="array" ref="J437">_xlfn.TEXTJOIN(" | ",,
  IF(I437="",
     _xlfn.TEXTSPLIT(H437,";"),
     _xlfn.TEXTSPLIT(H437,";") &amp; ":" &amp; _xlfn.TEXTSPLIT(I437,";")
  )
)</f>
        <v>RISK118:C124,C125,C112</v>
      </c>
      <c r="K437" s="290" t="s">
        <v>1453</v>
      </c>
      <c r="L437" s="253" t="b" cm="1">
        <f t="array" ref="L437">_xlfn.LET(
  _xlpm.hay, TRIM(Triggers!$N$1:$BF$1),
  _xlpm.keysRaw, IFERROR(TRIM(_xlfn.TEXTSPLIT(B437,",")),""),
  _xlpm.tagsRaw, IFERROR(TRIM(_xlfn.TEXTSPLIT(F437,",")),""),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7" s="266" t="str">
        <f>_xlfn.XLOOKUP(C437, FA!D:D, FA!E:E, "")</f>
        <v>FA:DATA;FA:PRIVACY</v>
      </c>
      <c r="N437" s="135" t="s">
        <v>2805</v>
      </c>
      <c r="O437" s="253" t="str" cm="1">
        <f t="array" ref="O437:AA437">_xlfn.LET(
  _xlpm.groups, _xlfn.TEXTSPLIT(J437,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7" s="253" t="str">
        <v>RISK118</v>
      </c>
      <c r="Q437" s="253" t="str">
        <v>Re-identification</v>
      </c>
      <c r="R437" s="253" t="str">
        <v>De-identified or linked datasets may allow re-identification of individuals, compromising privacy.</v>
      </c>
      <c r="S437" s="253" t="str">
        <v>C124</v>
      </c>
      <c r="T437" s="253" t="str">
        <v>De-identified data can often be re-identified when linked with other datasets. Assessments help identify and mitigate this risk.</v>
      </c>
      <c r="U437" s="253" t="str">
        <v>Test datasets before release to confirm residual re-ID risk is low. Document methods and outcomes.</v>
      </c>
      <c r="V437" s="253" t="str">
        <v>C125</v>
      </c>
      <c r="W437" s="253" t="str">
        <v>Reducing identifiability protects privacy even if data is leaked or misused. PETs add an additional safeguard layer.</v>
      </c>
      <c r="X437" s="253" t="str">
        <v>Use masking, aggregation, or advanced PETs (like differential privacy) before sharing or training AI models.</v>
      </c>
      <c r="Y437" s="253" t="str">
        <v>C112</v>
      </c>
      <c r="Z437" s="253" t="str">
        <v>Without clear understanding of how information moves through a system, privacy risks remain hidden. Mapping flows exposes risks in collection, storage, sharing, and retention, forming the evidence base for a PIA.</v>
      </c>
      <c r="AA437" s="253" t="str">
        <v>Document types of data collected, their sources, how they’re stored, who accesses them, where they’re shared, retention periods, and transformations. Use diagrams or tables.</v>
      </c>
    </row>
    <row r="438" spans="1:33" ht="25.5" customHeight="1">
      <c r="A438" s="491" t="s">
        <v>2806</v>
      </c>
      <c r="B438" s="290" t="s">
        <v>345</v>
      </c>
      <c r="C438" s="135" t="s">
        <v>1068</v>
      </c>
      <c r="D438" s="135" t="s">
        <v>2807</v>
      </c>
      <c r="E438" s="290" t="s">
        <v>1007</v>
      </c>
      <c r="F438" s="290" t="s">
        <v>2665</v>
      </c>
      <c r="G438" s="253" t="s">
        <v>180</v>
      </c>
      <c r="H438" s="135" t="s">
        <v>2808</v>
      </c>
      <c r="I438" s="253" t="s">
        <v>2809</v>
      </c>
      <c r="J438" s="253" t="str" cm="1">
        <f t="array" ref="J438">_xlfn.TEXTJOIN(" | ",,
  IF(I438="",
     _xlfn.TEXTSPLIT(H438,";"),
     _xlfn.TEXTSPLIT(H438,";") &amp; ":" &amp; _xlfn.TEXTSPLIT(I438,";")
  )
)</f>
        <v>RISK119:C114,C115,C125</v>
      </c>
      <c r="K438" s="290" t="s">
        <v>1453</v>
      </c>
      <c r="L438" s="253" t="b" cm="1">
        <f t="array" ref="L438">_xlfn.LET(
  _xlpm.hay, TRIM(Triggers!$N$1:$BF$1),
  _xlpm.keysRaw, IFERROR(TRIM(_xlfn.TEXTSPLIT(B438,",")),""),
  _xlpm.tagsRaw, IFERROR(TRIM(_xlfn.TEXTSPLIT(F438,",")),""),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8" s="266" t="str">
        <f>_xlfn.XLOOKUP(C438, FA!D:D, FA!E:E, "")</f>
        <v>FA:DATA;FA:PRIVACY</v>
      </c>
      <c r="N438" s="135" t="s">
        <v>2810</v>
      </c>
      <c r="O438" s="253" t="str" cm="1">
        <f t="array" ref="O438:AA438">_xlfn.LET(
  _xlpm.groups, _xlfn.TEXTSPLIT(J438,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8" s="253" t="str">
        <v>RISK119</v>
      </c>
      <c r="Q438" s="253" t="str">
        <v>Unauthorised secondary use</v>
      </c>
      <c r="R438" s="253" t="str">
        <v>Personal information may be used for secondary purposes (e.g. research, marketing, AI training) without consent or lawful basis.</v>
      </c>
      <c r="S438" s="253" t="str">
        <v>C114</v>
      </c>
      <c r="T438" s="253" t="str">
        <v>Individuals cannot exercise their rights or trust an agency if they don’t know what data is being collected and why. Transparency reduces perceptions of secrecy and misuse.</v>
      </c>
      <c r="U438" s="253" t="str">
        <v>Publish or present notices explaining what is collected, why, how it will be used, who it is shared with, and how long it is kept.</v>
      </c>
      <c r="V438" s="253" t="str">
        <v>C115</v>
      </c>
      <c r="W438" s="253" t="str">
        <v>Consent gives individuals control over their personal information. Collecting or using data without valid consent undermines autonomy and can breach privacy law.</v>
      </c>
      <c r="X438" s="253" t="str">
        <v>Gain consent before collecting, using, or sharing information where required. Provide opt-out options and allow withdrawal of consent.</v>
      </c>
      <c r="Y438" s="253" t="str">
        <v>C125</v>
      </c>
      <c r="Z438" s="253" t="str">
        <v>Reducing identifiability protects privacy even if data is leaked or misused. PETs add an additional safeguard layer.</v>
      </c>
      <c r="AA438" s="253" t="str">
        <v>Use masking, aggregation, or advanced PETs (like differential privacy) before sharing or training AI models.</v>
      </c>
    </row>
    <row r="439" spans="1:33" ht="25.5" customHeight="1">
      <c r="A439" s="491" t="s">
        <v>2811</v>
      </c>
      <c r="B439" s="290" t="s">
        <v>345</v>
      </c>
      <c r="C439" s="135" t="s">
        <v>1080</v>
      </c>
      <c r="D439" s="135" t="s">
        <v>2812</v>
      </c>
      <c r="E439" s="290" t="s">
        <v>1007</v>
      </c>
      <c r="F439" s="290" t="s">
        <v>2665</v>
      </c>
      <c r="G439" s="253" t="s">
        <v>180</v>
      </c>
      <c r="H439" s="135" t="s">
        <v>2813</v>
      </c>
      <c r="I439" s="253" t="s">
        <v>2814</v>
      </c>
      <c r="J439" s="253" t="str" cm="1">
        <f t="array" ref="J439">_xlfn.TEXTJOIN(" | ",,
  IF(I439="",
     _xlfn.TEXTSPLIT(H439,";"),
     _xlfn.TEXTSPLIT(H439,";") &amp; ":" &amp; _xlfn.TEXTSPLIT(I439,";")
  )
)</f>
        <v>RISK120:C118,C119,C120</v>
      </c>
      <c r="K439" s="290" t="s">
        <v>1453</v>
      </c>
      <c r="L439" s="253" t="b" cm="1">
        <f t="array" ref="L439">_xlfn.LET(
  _xlpm.hay, TRIM(Triggers!$N$1:$BF$1),
  _xlpm.keysRaw, IFERROR(TRIM(_xlfn.TEXTSPLIT(B439,",")),""),
  _xlpm.tagsRaw, IFERROR(TRIM(_xlfn.TEXTSPLIT(F439,",")),""),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9" s="266" t="str">
        <f>_xlfn.XLOOKUP(C439, FA!D:D, FA!E:E, "")</f>
        <v>FA:LEGAL</v>
      </c>
      <c r="N439" s="135" t="s">
        <v>2815</v>
      </c>
      <c r="O439" s="253" t="str" cm="1">
        <f t="array" ref="O439:AA439">_xlfn.LET(
  _xlpm.groups, _xlfn.TEXTSPLIT(J439,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9" s="253" t="str">
        <v>RISK120</v>
      </c>
      <c r="Q439" s="253" t="str">
        <v>Vendor disclosure risk</v>
      </c>
      <c r="R439" s="253" t="str">
        <v>Contractors/vendors may mishandle personal information without enforceable privacy, security, and disposal obligations.</v>
      </c>
      <c r="S439" s="253" t="str">
        <v>C118</v>
      </c>
      <c r="T439" s="253" t="str">
        <v>Vendors handling PI on behalf of agencies may be the weakest link. Without proper vetting, data could be mishandled, exposing agencies to legal and reputational harm.</v>
      </c>
      <c r="U439" s="253" t="str">
        <v>Review vendor privacy and security practices before engagement. Request assurance evidence.</v>
      </c>
      <c r="V439" s="253" t="str">
        <v>C119</v>
      </c>
      <c r="W439" s="253" t="str">
        <v>Contracts must make privacy and security enforceable. Without clear terms, agencies lack leverage if vendors mishandle PI.</v>
      </c>
      <c r="X439" s="253" t="str">
        <v>Include terms covering use, disclosure limits, security obligations, breach reporting, and audit rights.</v>
      </c>
      <c r="Y439" s="253" t="str">
        <v>C120</v>
      </c>
      <c r="Z439" s="253" t="str">
        <v>Data often lingers after contracts end, creating unmanaged risks. Agencies remain responsible for retention and disposal under the law.</v>
      </c>
      <c r="AA439" s="253" t="str">
        <v>Require vendors to return or certify secure destruction of PI when contracts end, aligned to disposal schedules.</v>
      </c>
    </row>
    <row r="440" spans="1:33" ht="25.5" customHeight="1">
      <c r="A440" s="491" t="s">
        <v>2816</v>
      </c>
      <c r="B440" s="290" t="s">
        <v>345</v>
      </c>
      <c r="C440" s="135" t="s">
        <v>1068</v>
      </c>
      <c r="D440" s="135" t="s">
        <v>2817</v>
      </c>
      <c r="E440" s="290" t="s">
        <v>1007</v>
      </c>
      <c r="F440" s="290" t="s">
        <v>2665</v>
      </c>
      <c r="G440" s="253" t="s">
        <v>180</v>
      </c>
      <c r="H440" s="135" t="s">
        <v>2818</v>
      </c>
      <c r="I440" s="253" t="s">
        <v>2819</v>
      </c>
      <c r="J440" s="253" t="str" cm="1">
        <f t="array" ref="J440">_xlfn.TEXTJOIN(" | ",,
  IF(I440="",
     _xlfn.TEXTSPLIT(H440,";"),
     _xlfn.TEXTSPLIT(H440,";") &amp; ":" &amp; _xlfn.TEXTSPLIT(I440,";")
  )
)</f>
        <v>RISK121:C121,C122</v>
      </c>
      <c r="K440" s="290" t="s">
        <v>1453</v>
      </c>
      <c r="L440" s="253" t="b" cm="1">
        <f t="array" ref="L440">_xlfn.LET(
  _xlpm.hay, TRIM(Triggers!$N$1:$BF$1),
  _xlpm.keysRaw, IFERROR(TRIM(_xlfn.TEXTSPLIT(B440,",")),""),
  _xlpm.tagsRaw, IFERROR(TRIM(_xlfn.TEXTSPLIT(F440,",")),""),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0" s="266" t="str">
        <f>_xlfn.XLOOKUP(C440, FA!D:D, FA!E:E, "")</f>
        <v>FA:DATA;FA:PRIVACY</v>
      </c>
      <c r="N440" s="135" t="s">
        <v>2820</v>
      </c>
      <c r="O440" s="253" t="str" cm="1">
        <f t="array" ref="O440:X440">_xlfn.LET(
  _xlpm.groups, _xlfn.TEXTSPLIT(J440,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0" s="253" t="str">
        <v>RISK121</v>
      </c>
      <c r="Q440" s="253" t="str">
        <v>Overseas disclosure</v>
      </c>
      <c r="R440" s="253" t="str">
        <v>Personal information disclosed overseas may not receive equivalent protection, breaching privacy safeguards.</v>
      </c>
      <c r="S440" s="253" t="str">
        <v>C121</v>
      </c>
      <c r="T440" s="253" t="str">
        <v>Sending PI overseas exposes it to different laws and risks. Tracking disclosures enables oversight, accountability, and compliance checks.</v>
      </c>
      <c r="U440" s="253" t="str">
        <v>Keep a register of overseas transfers and conduct impact assessments before sending data abroad.</v>
      </c>
      <c r="V440" s="253" t="str">
        <v>C122</v>
      </c>
      <c r="W440" s="253" t="str">
        <v>Once PI leaves NSW, only contract law may protect it. Without strong terms, individuals lose their privacy protections.</v>
      </c>
      <c r="X440" s="253" t="str">
        <v>Insert enforceable clauses requiring overseas recipients to meet equivalent NSW privacy standards.</v>
      </c>
    </row>
    <row r="441" spans="1:33" ht="25.5" customHeight="1">
      <c r="A441" s="491" t="s">
        <v>2821</v>
      </c>
      <c r="B441" s="290" t="s">
        <v>345</v>
      </c>
      <c r="C441" s="135" t="s">
        <v>1068</v>
      </c>
      <c r="D441" s="135" t="s">
        <v>2822</v>
      </c>
      <c r="E441" s="290" t="s">
        <v>1007</v>
      </c>
      <c r="F441" s="290" t="s">
        <v>2665</v>
      </c>
      <c r="G441" s="253" t="s">
        <v>180</v>
      </c>
      <c r="H441" s="135" t="s">
        <v>2823</v>
      </c>
      <c r="I441" s="253" t="s">
        <v>2824</v>
      </c>
      <c r="J441" s="253" t="str" cm="1">
        <f t="array" ref="J441">_xlfn.TEXTJOIN(" | ",,
  IF(I441="",
     _xlfn.TEXTSPLIT(H441,";"),
     _xlfn.TEXTSPLIT(H441,";") &amp; ":" &amp; _xlfn.TEXTSPLIT(I441,";")
  )
)</f>
        <v>RISK122:C123,C114</v>
      </c>
      <c r="K441" s="290" t="s">
        <v>1453</v>
      </c>
      <c r="L441" s="253" t="b" cm="1">
        <f t="array" ref="L441">_xlfn.LET(
  _xlpm.hay, TRIM(Triggers!$N$1:$BF$1),
  _xlpm.keysRaw, IFERROR(TRIM(_xlfn.TEXTSPLIT(B441,",")),""),
  _xlpm.tagsRaw, IFERROR(TRIM(_xlfn.TEXTSPLIT(F441,",")),""),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1" s="266" t="str">
        <f>_xlfn.XLOOKUP(C441, FA!D:D, FA!E:E, "")</f>
        <v>FA:DATA;FA:PRIVACY</v>
      </c>
      <c r="N441" s="135" t="s">
        <v>2825</v>
      </c>
      <c r="O441" s="253" t="str" cm="1">
        <f t="array" ref="O441:X441">_xlfn.LET(
  _xlpm.groups, _xlfn.TEXTSPLIT(J441,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1" s="253" t="str">
        <v>RISK122</v>
      </c>
      <c r="Q441" s="253" t="str">
        <v>Agency sharing risk</v>
      </c>
      <c r="R441" s="253" t="str">
        <v>Sharing personal information with other agencies without lawful authority or safeguards may lead to misuse.</v>
      </c>
      <c r="S441" s="253" t="str">
        <v>C123</v>
      </c>
      <c r="T441" s="253" t="str">
        <v>Sharing PI across agencies without clear terms creates ambiguity and risk of misuse. Agreements define authority, purpose, and safeguards.</v>
      </c>
      <c r="U441" s="253" t="str">
        <v>Formalise sharing through DSAs or MOUs specifying purpose, scope, retention, and safeguards.</v>
      </c>
      <c r="V441" s="253" t="str">
        <v>C114</v>
      </c>
      <c r="W441" s="253" t="str">
        <v>Individuals cannot exercise their rights or trust an agency if they don’t know what data is being collected and why. Transparency reduces perceptions of secrecy and misuse.</v>
      </c>
      <c r="X441" s="253" t="str">
        <v>Publish or present notices explaining what is collected, why, how it will be used, who it is shared with, and how long it is kept.</v>
      </c>
    </row>
    <row r="442" spans="1:33" ht="25.5" customHeight="1">
      <c r="A442" s="491" t="s">
        <v>2826</v>
      </c>
      <c r="B442" s="290" t="s">
        <v>345</v>
      </c>
      <c r="C442" s="135" t="s">
        <v>1164</v>
      </c>
      <c r="D442" s="135" t="s">
        <v>2827</v>
      </c>
      <c r="E442" s="290" t="s">
        <v>1007</v>
      </c>
      <c r="F442" s="290" t="s">
        <v>2665</v>
      </c>
      <c r="G442" s="253" t="s">
        <v>180</v>
      </c>
      <c r="H442" s="135" t="s">
        <v>2828</v>
      </c>
      <c r="I442" s="253" t="s">
        <v>2829</v>
      </c>
      <c r="J442" s="253" t="str" cm="1">
        <f t="array" ref="J442">_xlfn.TEXTJOIN(" | ",,
  IF(I442="",
     _xlfn.TEXTSPLIT(H442,";"),
     _xlfn.TEXTSPLIT(H442,";") &amp; ":" &amp; _xlfn.TEXTSPLIT(I442,";")
  )
)</f>
        <v>RISK123:C129,C114,C131</v>
      </c>
      <c r="K442" s="290" t="s">
        <v>1453</v>
      </c>
      <c r="L442" s="253" t="b" cm="1">
        <f t="array" ref="L442">_xlfn.LET(
  _xlpm.hay, TRIM(Triggers!$N$1:$BF$1),
  _xlpm.keysRaw, IFERROR(TRIM(_xlfn.TEXTSPLIT(B442,",")),""),
  _xlpm.tagsRaw, IFERROR(TRIM(_xlfn.TEXTSPLIT(F442,",")),""),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2" s="266" t="str">
        <f>_xlfn.XLOOKUP(C442, FA!D:D, FA!E:E, "")</f>
        <v>FA:TRANSPARENCY</v>
      </c>
      <c r="N442" s="135" t="s">
        <v>2830</v>
      </c>
      <c r="O442" s="253" t="str" cm="1">
        <f t="array" ref="O442:AA442">_xlfn.LET(
  _xlpm.groups, _xlfn.TEXTSPLIT(J442,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2" s="253" t="str">
        <v>RISK123</v>
      </c>
      <c r="Q442" s="253" t="str">
        <v>Automated decision risk</v>
      </c>
      <c r="R442" s="253" t="str">
        <v>Automated or AI-assisted decisions may affect individuals’ rights without transparency, explainability, or human review.</v>
      </c>
      <c r="S442" s="253" t="str">
        <v>C129</v>
      </c>
      <c r="T442" s="253" t="str">
        <v>Automated decisions can unfairly impact individuals if unchecked. Contestability ensures human oversight and fairness.</v>
      </c>
      <c r="U442" s="253" t="str">
        <v>Provide human review, appeals, or complaint channels for those affected by automated or profiled decisions.</v>
      </c>
      <c r="V442" s="253" t="str">
        <v>C114</v>
      </c>
      <c r="W442" s="253" t="str">
        <v>Individuals cannot exercise their rights or trust an agency if they don’t know what data is being collected and why. Transparency reduces perceptions of secrecy and misuse.</v>
      </c>
      <c r="X442" s="253" t="str">
        <v>Publish or present notices explaining what is collected, why, how it will be used, who it is shared with, and how long it is kept.</v>
      </c>
      <c r="Y442" s="253" t="str">
        <v>C131</v>
      </c>
      <c r="Z442" s="253" t="str">
        <v>Staff mistakes are the leading cause of privacy breaches. Training builds awareness and ensures obligations are met.</v>
      </c>
      <c r="AA442" s="253" t="str">
        <v>Provide regular training on privacy law, obligations, and breach response procedures.</v>
      </c>
    </row>
    <row r="443" spans="1:33" ht="25.5" customHeight="1">
      <c r="A443" s="491" t="s">
        <v>2831</v>
      </c>
      <c r="B443" s="290" t="s">
        <v>345</v>
      </c>
      <c r="C443" s="135" t="s">
        <v>1068</v>
      </c>
      <c r="D443" s="135" t="s">
        <v>2832</v>
      </c>
      <c r="E443" s="290" t="s">
        <v>1007</v>
      </c>
      <c r="F443" s="290" t="s">
        <v>2665</v>
      </c>
      <c r="G443" s="253" t="s">
        <v>180</v>
      </c>
      <c r="H443" s="135" t="s">
        <v>2833</v>
      </c>
      <c r="I443" s="253" t="s">
        <v>2834</v>
      </c>
      <c r="J443" s="253" t="str" cm="1">
        <f t="array" ref="J443">_xlfn.TEXTJOIN(" | ",,
  IF(I443="",
     _xlfn.TEXTSPLIT(H443,";"),
     _xlfn.TEXTSPLIT(H443,";") &amp; ":" &amp; _xlfn.TEXTSPLIT(I443,";")
  )
)</f>
        <v>RISK124:C126,C120</v>
      </c>
      <c r="K443" s="290" t="s">
        <v>1453</v>
      </c>
      <c r="L443" s="253" t="b" cm="1">
        <f t="array" ref="L443">_xlfn.LET(
  _xlpm.hay, TRIM(Triggers!$N$1:$BF$1),
  _xlpm.keysRaw, IFERROR(TRIM(_xlfn.TEXTSPLIT(B443,",")),""),
  _xlpm.tagsRaw, IFERROR(TRIM(_xlfn.TEXTSPLIT(F443,",")),""),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3" s="266" t="str">
        <f>_xlfn.XLOOKUP(C443, FA!D:D, FA!E:E, "")</f>
        <v>FA:DATA;FA:PRIVACY</v>
      </c>
      <c r="N443" s="135" t="s">
        <v>2835</v>
      </c>
      <c r="O443" s="253" t="str" cm="1">
        <f t="array" ref="O443:X443">_xlfn.LET(
  _xlpm.groups, _xlfn.TEXTSPLIT(J443,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3" s="253" t="str">
        <v>RISK124</v>
      </c>
      <c r="Q443" s="253" t="str">
        <v>Retention/disposal failure</v>
      </c>
      <c r="R443" s="253" t="str">
        <v>Personal information may be retained too long or destroyed improperly, breaching legal schedules.</v>
      </c>
      <c r="S443" s="253" t="str">
        <v>C126</v>
      </c>
      <c r="T443" s="253" t="str">
        <v>Keeping PI longer than necessary increases risk of breaches and breaches statutory obligations. Disposal prevents accumulation of unnecessary data.</v>
      </c>
      <c r="U443" s="253" t="str">
        <v>Follow authorised retention schedules and securely dispose of PI when no longer required.</v>
      </c>
      <c r="V443" s="253" t="str">
        <v>C120</v>
      </c>
      <c r="W443" s="253" t="str">
        <v>Data often lingers after contracts end, creating unmanaged risks. Agencies remain responsible for retention and disposal under the law.</v>
      </c>
      <c r="X443" s="253" t="str">
        <v>Require vendors to return or certify secure destruction of PI when contracts end, aligned to disposal schedules.</v>
      </c>
    </row>
    <row r="444" spans="1:33" ht="25.5" customHeight="1">
      <c r="A444" s="491" t="s">
        <v>2836</v>
      </c>
      <c r="B444" s="290" t="s">
        <v>345</v>
      </c>
      <c r="C444" s="135" t="s">
        <v>1068</v>
      </c>
      <c r="D444" s="135" t="s">
        <v>2837</v>
      </c>
      <c r="E444" s="290" t="s">
        <v>1007</v>
      </c>
      <c r="F444" s="290" t="s">
        <v>2665</v>
      </c>
      <c r="G444" s="253" t="s">
        <v>180</v>
      </c>
      <c r="H444" s="135" t="s">
        <v>2838</v>
      </c>
      <c r="I444" s="253" t="s">
        <v>2839</v>
      </c>
      <c r="J444" s="253" t="str" cm="1">
        <f t="array" ref="J444">_xlfn.TEXTJOIN(" | ",,
  IF(I444="",
     _xlfn.TEXTSPLIT(H444,";"),
     _xlfn.TEXTSPLIT(H444,";") &amp; ":" &amp; _xlfn.TEXTSPLIT(I444,";")
  )
)</f>
        <v>RISK125:C114,C131</v>
      </c>
      <c r="K444" s="290" t="s">
        <v>1453</v>
      </c>
      <c r="L444" s="253" t="b" cm="1">
        <f t="array" ref="L444">_xlfn.LET(
  _xlpm.hay, TRIM(Triggers!$N$1:$BF$1),
  _xlpm.keysRaw, IFERROR(TRIM(_xlfn.TEXTSPLIT(B444,",")),""),
  _xlpm.tagsRaw, IFERROR(TRIM(_xlfn.TEXTSPLIT(F444,",")),""),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4" s="266" t="str">
        <f>_xlfn.XLOOKUP(C444, FA!D:D, FA!E:E, "")</f>
        <v>FA:DATA;FA:PRIVACY</v>
      </c>
      <c r="N444" s="135" t="s">
        <v>2840</v>
      </c>
      <c r="O444" s="253" t="str" cm="1">
        <f t="array" ref="O444:X444">_xlfn.LET(
  _xlpm.groups, _xlfn.TEXTSPLIT(J444,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4" s="253" t="str">
        <v>RISK125</v>
      </c>
      <c r="Q444" s="253" t="str">
        <v>Access and correction denial</v>
      </c>
      <c r="R444" s="253" t="str">
        <v>Individuals may be unable to access, correct, or challenge handling of their personal information.</v>
      </c>
      <c r="S444" s="253" t="str">
        <v>C114</v>
      </c>
      <c r="T444" s="253" t="str">
        <v>Individuals cannot exercise their rights or trust an agency if they don’t know what data is being collected and why. Transparency reduces perceptions of secrecy and misuse.</v>
      </c>
      <c r="U444" s="253" t="str">
        <v>Publish or present notices explaining what is collected, why, how it will be used, who it is shared with, and how long it is kept.</v>
      </c>
      <c r="V444" s="253" t="str">
        <v>C131</v>
      </c>
      <c r="W444" s="253" t="str">
        <v>Staff mistakes are the leading cause of privacy breaches. Training builds awareness and ensures obligations are met.</v>
      </c>
      <c r="X444" s="253" t="str">
        <v>Provide regular training on privacy law, obligations, and breach response procedures.</v>
      </c>
    </row>
    <row r="445" spans="1:33" ht="25.5" customHeight="1">
      <c r="A445" s="491" t="s">
        <v>2841</v>
      </c>
      <c r="B445" s="290" t="s">
        <v>345</v>
      </c>
      <c r="C445" s="135" t="s">
        <v>1012</v>
      </c>
      <c r="D445" s="135" t="s">
        <v>2842</v>
      </c>
      <c r="E445" s="290" t="s">
        <v>1007</v>
      </c>
      <c r="F445" s="290" t="s">
        <v>2665</v>
      </c>
      <c r="G445" s="253" t="s">
        <v>180</v>
      </c>
      <c r="H445" s="135" t="s">
        <v>2843</v>
      </c>
      <c r="I445" s="253" t="s">
        <v>2844</v>
      </c>
      <c r="J445" s="253" t="str" cm="1">
        <f t="array" ref="J445">_xlfn.TEXTJOIN(" | ",,
  IF(I445="",
     _xlfn.TEXTSPLIT(H445,";"),
     _xlfn.TEXTSPLIT(H445,";") &amp; ":" &amp; _xlfn.TEXTSPLIT(I445,";")
  )
)</f>
        <v>RISK126:C132,C112</v>
      </c>
      <c r="K445" s="290" t="s">
        <v>1453</v>
      </c>
      <c r="L445" s="253" t="b" cm="1">
        <f t="array" ref="L445">_xlfn.LET(
  _xlpm.hay, TRIM(Triggers!$N$1:$BF$1),
  _xlpm.keysRaw, IFERROR(TRIM(_xlfn.TEXTSPLIT(B445,",")),""),
  _xlpm.tagsRaw, IFERROR(TRIM(_xlfn.TEXTSPLIT(F445,",")),""),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5" s="266" t="str">
        <f>_xlfn.XLOOKUP(C445, FA!D:D, FA!E:E, "")</f>
        <v>FA:HOVERSIGHT</v>
      </c>
      <c r="N445" s="135" t="s">
        <v>2845</v>
      </c>
      <c r="O445" s="253" t="str" cm="1">
        <f t="array" ref="O445:X445">_xlfn.LET(
  _xlpm.groups, _xlfn.TEXTSPLIT(J445,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5" s="253" t="str">
        <v>RISK126</v>
      </c>
      <c r="Q445" s="253" t="str">
        <v>Lack of privacy by design</v>
      </c>
      <c r="R445" s="253" t="str">
        <v>Projects may fail to embed privacy, omit a PIA, or neglect to update assessments, creating unmanaged risks.</v>
      </c>
      <c r="S445" s="253" t="str">
        <v>C132</v>
      </c>
      <c r="T445" s="253" t="str">
        <v>Documenting privacy risks and controls builds accountability and ensures decisions are transparent and reviewable.</v>
      </c>
      <c r="U445" s="253" t="str">
        <v>Create a PIA report aligned with ISO 29134, recording risks, mitigations, and review triggers.</v>
      </c>
      <c r="V445" s="253" t="str">
        <v>C112</v>
      </c>
      <c r="W445" s="253" t="str">
        <v>Without clear understanding of how information moves through a system, privacy risks remain hidden. Mapping flows exposes risks in collection, storage, sharing, and retention, forming the evidence base for a PIA.</v>
      </c>
      <c r="X445" s="253" t="str">
        <v>Document types of data collected, their sources, how they’re stored, who accesses them, where they’re shared, retention periods, and transformations. Use diagrams or tables.</v>
      </c>
    </row>
    <row r="446" spans="1:33" ht="25.5" customHeight="1">
      <c r="A446" s="491" t="s">
        <v>2846</v>
      </c>
      <c r="B446" s="290" t="s">
        <v>345</v>
      </c>
      <c r="C446" s="135" t="s">
        <v>1005</v>
      </c>
      <c r="D446" s="135" t="s">
        <v>2847</v>
      </c>
      <c r="E446" s="290" t="s">
        <v>1007</v>
      </c>
      <c r="F446" s="290" t="s">
        <v>2665</v>
      </c>
      <c r="G446" s="253" t="s">
        <v>180</v>
      </c>
      <c r="H446" s="135" t="s">
        <v>2848</v>
      </c>
      <c r="I446" s="253" t="s">
        <v>2849</v>
      </c>
      <c r="J446" s="253" t="str" cm="1">
        <f t="array" ref="J446">_xlfn.TEXTJOIN(" | ",,
  IF(I446="",
     _xlfn.TEXTSPLIT(H446,";"),
     _xlfn.TEXTSPLIT(H446,";") &amp; ":" &amp; _xlfn.TEXTSPLIT(I446,";")
  )
)</f>
        <v>RISK127:C132</v>
      </c>
      <c r="K446" s="290" t="s">
        <v>1453</v>
      </c>
      <c r="L446" s="253" t="b" cm="1">
        <f t="array" ref="L446">_xlfn.LET(
  _xlpm.hay, TRIM(Triggers!$N$1:$BF$1),
  _xlpm.keysRaw, IFERROR(TRIM(_xlfn.TEXTSPLIT(B446,",")),""),
  _xlpm.tagsRaw, IFERROR(TRIM(_xlfn.TEXTSPLIT(F446,",")),""),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6" s="266" t="str">
        <f>_xlfn.XLOOKUP(C446, FA!D:D, FA!E:E, "")</f>
        <v>FA:HSE</v>
      </c>
      <c r="N446" s="135" t="s">
        <v>2850</v>
      </c>
      <c r="O446" s="253" t="str" cm="1">
        <f t="array" ref="O446:U446">_xlfn.LET(
  _xlpm.groups, _xlfn.TEXTSPLIT(J446,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6" s="253" t="str">
        <v>RISK127</v>
      </c>
      <c r="Q446" s="253" t="str">
        <v>Poor documentation</v>
      </c>
      <c r="R446" s="253" t="str">
        <v>Project purposes, benefits, and PI use may not be documented, reducing transparency and justification.</v>
      </c>
      <c r="S446" s="253" t="str">
        <v>C132</v>
      </c>
      <c r="T446" s="253" t="str">
        <v>Documenting privacy risks and controls builds accountability and ensures decisions are transparent and reviewable.</v>
      </c>
      <c r="U446" s="253" t="str">
        <v>Create a PIA report aligned with ISO 29134, recording risks, mitigations, and review triggers.</v>
      </c>
    </row>
    <row r="447" spans="1:33" ht="25.5" customHeight="1">
      <c r="A447" s="491" t="s">
        <v>2851</v>
      </c>
      <c r="B447" s="290" t="s">
        <v>345</v>
      </c>
      <c r="C447" s="135" t="s">
        <v>1372</v>
      </c>
      <c r="D447" s="135" t="s">
        <v>2852</v>
      </c>
      <c r="E447" s="290" t="s">
        <v>1007</v>
      </c>
      <c r="F447" s="290" t="s">
        <v>2665</v>
      </c>
      <c r="G447" s="253" t="s">
        <v>180</v>
      </c>
      <c r="H447" s="135" t="s">
        <v>2853</v>
      </c>
      <c r="I447" s="253" t="s">
        <v>2854</v>
      </c>
      <c r="J447" s="253" t="str" cm="1">
        <f t="array" ref="J447">_xlfn.TEXTJOIN(" | ",,
  IF(I447="",
     _xlfn.TEXTSPLIT(H447,";"),
     _xlfn.TEXTSPLIT(H447,";") &amp; ":" &amp; _xlfn.TEXTSPLIT(I447,";")
  )
)</f>
        <v>RISK128:C131,C132</v>
      </c>
      <c r="K447" s="290" t="s">
        <v>1453</v>
      </c>
      <c r="L447" s="253" t="b" cm="1">
        <f t="array" ref="L447">_xlfn.LET(
  _xlpm.hay, TRIM(Triggers!$N$1:$BF$1),
  _xlpm.keysRaw, IFERROR(TRIM(_xlfn.TEXTSPLIT(B447,",")),""),
  _xlpm.tagsRaw, IFERROR(TRIM(_xlfn.TEXTSPLIT(F447,",")),""),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7" s="266" t="str">
        <f>_xlfn.XLOOKUP(C447, FA!D:D, FA!E:E, "")</f>
        <v>FA:HRIGHT</v>
      </c>
      <c r="N447" s="135" t="s">
        <v>2855</v>
      </c>
      <c r="O447" s="253" t="str" cm="1">
        <f t="array" ref="O447:X447">_xlfn.LET(
  _xlpm.groups, _xlfn.TEXTSPLIT(J447,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7" s="253" t="str">
        <v>RISK128</v>
      </c>
      <c r="Q447" s="253" t="str">
        <v>Lack of consultation</v>
      </c>
      <c r="R447" s="253" t="str">
        <v>Failure to consult privacy officers, legal advisers, or stakeholders may miss critical risks or solutions.</v>
      </c>
      <c r="S447" s="253" t="str">
        <v>C131</v>
      </c>
      <c r="T447" s="253" t="str">
        <v>Staff mistakes are the leading cause of privacy breaches. Training builds awareness and ensures obligations are met.</v>
      </c>
      <c r="U447" s="253" t="str">
        <v>Provide regular training on privacy law, obligations, and breach response procedures.</v>
      </c>
      <c r="V447" s="253" t="str">
        <v>C132</v>
      </c>
      <c r="W447" s="253" t="str">
        <v>Documenting privacy risks and controls builds accountability and ensures decisions are transparent and reviewable.</v>
      </c>
      <c r="X447" s="253" t="str">
        <v>Create a PIA report aligned with ISO 29134, recording risks, mitigations, and review triggers.</v>
      </c>
    </row>
  </sheetData>
  <autoFilter ref="A1:L2395" xr:uid="{D291D5A2-156C-4CD0-B39D-ECF2F1C4FCB2}"/>
  <mergeCells count="1">
    <mergeCell ref="P1:V1"/>
  </mergeCells>
  <phoneticPr fontId="27"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9AD6C-50C9-4F7F-BCEC-E15EB3D06B89}">
  <sheetPr codeName="Sheet16">
    <tabColor theme="9"/>
  </sheetPr>
  <dimension ref="A1:D110"/>
  <sheetViews>
    <sheetView topLeftCell="A17" workbookViewId="0">
      <selection activeCell="B3" sqref="B3"/>
    </sheetView>
  </sheetViews>
  <sheetFormatPr defaultColWidth="9.1796875" defaultRowHeight="15.5"/>
  <cols>
    <col min="1" max="1" width="43.7265625" style="8" customWidth="1"/>
    <col min="2" max="2" width="51.81640625" style="45" customWidth="1"/>
    <col min="3" max="3" width="83.81640625" style="46" customWidth="1"/>
    <col min="4" max="4" width="18.26953125" style="8" customWidth="1"/>
    <col min="5" max="16384" width="9.1796875" style="8"/>
  </cols>
  <sheetData>
    <row r="1" spans="1:3">
      <c r="A1" s="8" t="s">
        <v>2856</v>
      </c>
      <c r="B1" s="44" t="s">
        <v>2857</v>
      </c>
      <c r="C1" s="223" t="s">
        <v>2858</v>
      </c>
    </row>
    <row r="2" spans="1:3" ht="18" customHeight="1">
      <c r="A2" s="226" t="s">
        <v>2666</v>
      </c>
      <c r="B2" s="227" t="s">
        <v>2859</v>
      </c>
      <c r="C2" s="248" t="s">
        <v>2860</v>
      </c>
    </row>
    <row r="3" spans="1:3" ht="19.5" customHeight="1">
      <c r="A3" s="226" t="s">
        <v>2671</v>
      </c>
      <c r="B3" s="227" t="s">
        <v>2861</v>
      </c>
      <c r="C3" s="227" t="s">
        <v>2862</v>
      </c>
    </row>
    <row r="4" spans="1:3" ht="19.5" customHeight="1">
      <c r="A4" s="226" t="s">
        <v>2674</v>
      </c>
      <c r="B4" s="227" t="s">
        <v>2863</v>
      </c>
      <c r="C4" s="227" t="s">
        <v>2864</v>
      </c>
    </row>
    <row r="5" spans="1:3" ht="19.5" customHeight="1">
      <c r="A5" s="226" t="s">
        <v>2677</v>
      </c>
      <c r="B5" s="227" t="s">
        <v>2865</v>
      </c>
      <c r="C5" s="227" t="s">
        <v>2866</v>
      </c>
    </row>
    <row r="6" spans="1:3" ht="19.5" customHeight="1">
      <c r="A6" s="226" t="s">
        <v>2680</v>
      </c>
      <c r="B6" s="227" t="s">
        <v>2867</v>
      </c>
      <c r="C6" s="227" t="s">
        <v>2868</v>
      </c>
    </row>
    <row r="7" spans="1:3" ht="43.5">
      <c r="A7" s="226" t="s">
        <v>2683</v>
      </c>
      <c r="B7" s="227" t="s">
        <v>2869</v>
      </c>
      <c r="C7" s="227" t="s">
        <v>2870</v>
      </c>
    </row>
    <row r="8" spans="1:3" ht="56.25" customHeight="1">
      <c r="A8" s="226" t="s">
        <v>2688</v>
      </c>
      <c r="B8" s="227" t="s">
        <v>2871</v>
      </c>
      <c r="C8" s="227" t="s">
        <v>2872</v>
      </c>
    </row>
    <row r="9" spans="1:3" ht="43.5">
      <c r="A9" s="226" t="s">
        <v>2691</v>
      </c>
      <c r="B9" s="227" t="s">
        <v>2873</v>
      </c>
      <c r="C9" s="227" t="s">
        <v>2874</v>
      </c>
    </row>
    <row r="10" spans="1:3" ht="58">
      <c r="A10" s="226" t="s">
        <v>2694</v>
      </c>
      <c r="B10" s="227" t="s">
        <v>2875</v>
      </c>
      <c r="C10" s="227" t="s">
        <v>2876</v>
      </c>
    </row>
    <row r="11" spans="1:3" ht="122.25" customHeight="1">
      <c r="A11" s="226" t="s">
        <v>2697</v>
      </c>
      <c r="B11" s="227" t="s">
        <v>2877</v>
      </c>
      <c r="C11" s="227" t="s">
        <v>2878</v>
      </c>
    </row>
    <row r="12" spans="1:3" ht="43.5">
      <c r="A12" s="48" t="s">
        <v>1484</v>
      </c>
      <c r="B12" s="124" t="s">
        <v>2879</v>
      </c>
      <c r="C12" s="124" t="s">
        <v>2880</v>
      </c>
    </row>
    <row r="13" spans="1:3" ht="72.5">
      <c r="A13" s="48" t="s">
        <v>2881</v>
      </c>
      <c r="B13" s="124" t="s">
        <v>2882</v>
      </c>
      <c r="C13" s="124" t="s">
        <v>2883</v>
      </c>
    </row>
    <row r="14" spans="1:3" ht="87">
      <c r="A14" s="48" t="s">
        <v>1551</v>
      </c>
      <c r="B14" s="124" t="s">
        <v>2884</v>
      </c>
      <c r="C14" s="124" t="s">
        <v>2885</v>
      </c>
    </row>
    <row r="15" spans="1:3" ht="72.5">
      <c r="A15" s="48" t="s">
        <v>1278</v>
      </c>
      <c r="B15" s="124" t="s">
        <v>2886</v>
      </c>
      <c r="C15" s="124" t="s">
        <v>2887</v>
      </c>
    </row>
    <row r="16" spans="1:3" ht="72.5">
      <c r="A16" s="48" t="s">
        <v>1205</v>
      </c>
      <c r="B16" s="124" t="s">
        <v>2888</v>
      </c>
      <c r="C16" s="124" t="s">
        <v>2889</v>
      </c>
    </row>
    <row r="17" spans="1:3" ht="58">
      <c r="A17" s="48" t="s">
        <v>1525</v>
      </c>
      <c r="B17" s="124" t="s">
        <v>2890</v>
      </c>
      <c r="C17" s="124" t="s">
        <v>2891</v>
      </c>
    </row>
    <row r="18" spans="1:3" ht="58">
      <c r="A18" s="48" t="s">
        <v>1474</v>
      </c>
      <c r="B18" s="124" t="s">
        <v>2892</v>
      </c>
      <c r="C18" s="124" t="s">
        <v>2893</v>
      </c>
    </row>
    <row r="19" spans="1:3" ht="43.5">
      <c r="A19" s="48" t="s">
        <v>1102</v>
      </c>
      <c r="B19" s="124" t="s">
        <v>2894</v>
      </c>
      <c r="C19" s="124" t="s">
        <v>2895</v>
      </c>
    </row>
    <row r="20" spans="1:3" ht="58">
      <c r="A20" s="47" t="s">
        <v>1386</v>
      </c>
      <c r="B20" s="124" t="s">
        <v>2896</v>
      </c>
      <c r="C20" s="124" t="s">
        <v>2897</v>
      </c>
    </row>
    <row r="21" spans="1:3" ht="58">
      <c r="A21" s="48" t="s">
        <v>1479</v>
      </c>
      <c r="B21" s="124" t="s">
        <v>2898</v>
      </c>
      <c r="C21" s="124" t="s">
        <v>2899</v>
      </c>
    </row>
    <row r="22" spans="1:3" ht="43.5">
      <c r="A22" s="48" t="s">
        <v>1135</v>
      </c>
      <c r="B22" s="124" t="s">
        <v>2900</v>
      </c>
      <c r="C22" s="124" t="s">
        <v>2901</v>
      </c>
    </row>
    <row r="23" spans="1:3" ht="58">
      <c r="A23" s="48" t="s">
        <v>1092</v>
      </c>
      <c r="B23" s="124" t="s">
        <v>2902</v>
      </c>
      <c r="C23" s="124" t="s">
        <v>2903</v>
      </c>
    </row>
    <row r="24" spans="1:3" ht="43.5">
      <c r="A24" s="47" t="s">
        <v>1156</v>
      </c>
      <c r="B24" s="124" t="s">
        <v>2904</v>
      </c>
      <c r="C24" s="124" t="s">
        <v>2905</v>
      </c>
    </row>
    <row r="25" spans="1:3" ht="72.5">
      <c r="A25" s="48" t="s">
        <v>1620</v>
      </c>
      <c r="B25" s="124" t="s">
        <v>2906</v>
      </c>
      <c r="C25" s="124" t="s">
        <v>2907</v>
      </c>
    </row>
    <row r="26" spans="1:3" ht="58">
      <c r="A26" s="48" t="s">
        <v>2908</v>
      </c>
      <c r="B26" s="124" t="s">
        <v>2909</v>
      </c>
      <c r="C26" s="124" t="s">
        <v>2910</v>
      </c>
    </row>
    <row r="27" spans="1:3" ht="58">
      <c r="A27" s="47" t="s">
        <v>1045</v>
      </c>
      <c r="B27" s="124" t="s">
        <v>2911</v>
      </c>
      <c r="C27" s="124" t="s">
        <v>2912</v>
      </c>
    </row>
    <row r="28" spans="1:3" ht="58">
      <c r="A28" s="48" t="s">
        <v>1008</v>
      </c>
      <c r="B28" s="124" t="s">
        <v>2913</v>
      </c>
      <c r="C28" s="124" t="s">
        <v>2914</v>
      </c>
    </row>
    <row r="29" spans="1:3" ht="58">
      <c r="A29" s="48" t="s">
        <v>1709</v>
      </c>
      <c r="B29" s="124" t="s">
        <v>2915</v>
      </c>
      <c r="C29" s="124" t="s">
        <v>2916</v>
      </c>
    </row>
    <row r="30" spans="1:3" ht="58">
      <c r="A30" s="48" t="s">
        <v>2152</v>
      </c>
      <c r="B30" s="124" t="s">
        <v>2917</v>
      </c>
      <c r="C30" s="124" t="s">
        <v>2918</v>
      </c>
    </row>
    <row r="31" spans="1:3" ht="43.5">
      <c r="A31" s="48" t="s">
        <v>1730</v>
      </c>
      <c r="B31" s="124" t="s">
        <v>2919</v>
      </c>
      <c r="C31" s="124" t="s">
        <v>2920</v>
      </c>
    </row>
    <row r="32" spans="1:3" ht="58">
      <c r="A32" s="48" t="s">
        <v>1029</v>
      </c>
      <c r="B32" s="124" t="s">
        <v>2921</v>
      </c>
      <c r="C32" s="124" t="s">
        <v>2922</v>
      </c>
    </row>
    <row r="33" spans="1:3" ht="58">
      <c r="A33" s="47" t="s">
        <v>1284</v>
      </c>
      <c r="B33" s="124" t="s">
        <v>2923</v>
      </c>
      <c r="C33" s="124" t="s">
        <v>2924</v>
      </c>
    </row>
    <row r="34" spans="1:3" ht="43.5">
      <c r="A34" s="47" t="s">
        <v>1721</v>
      </c>
      <c r="B34" s="124" t="s">
        <v>2925</v>
      </c>
      <c r="C34" s="124" t="s">
        <v>2926</v>
      </c>
    </row>
    <row r="35" spans="1:3" ht="43.5">
      <c r="A35" s="48" t="s">
        <v>1779</v>
      </c>
      <c r="B35" s="124" t="s">
        <v>2927</v>
      </c>
      <c r="C35" s="124" t="s">
        <v>2928</v>
      </c>
    </row>
    <row r="36" spans="1:3" ht="58">
      <c r="A36" s="48" t="s">
        <v>1119</v>
      </c>
      <c r="B36" s="124" t="s">
        <v>2929</v>
      </c>
      <c r="C36" s="124" t="s">
        <v>2930</v>
      </c>
    </row>
    <row r="37" spans="1:3" ht="72.5">
      <c r="A37" s="47" t="s">
        <v>1152</v>
      </c>
      <c r="B37" s="124" t="s">
        <v>2931</v>
      </c>
      <c r="C37" s="124" t="s">
        <v>2932</v>
      </c>
    </row>
    <row r="38" spans="1:3" ht="72.5">
      <c r="A38" s="48" t="s">
        <v>2087</v>
      </c>
      <c r="B38" s="124" t="s">
        <v>2933</v>
      </c>
      <c r="C38" s="124" t="s">
        <v>2934</v>
      </c>
    </row>
    <row r="39" spans="1:3" ht="58">
      <c r="A39" s="48" t="s">
        <v>1108</v>
      </c>
      <c r="B39" s="124" t="s">
        <v>2935</v>
      </c>
      <c r="C39" s="124" t="s">
        <v>2936</v>
      </c>
    </row>
    <row r="40" spans="1:3" ht="87">
      <c r="A40" s="48" t="s">
        <v>1324</v>
      </c>
      <c r="B40" s="124" t="s">
        <v>2937</v>
      </c>
      <c r="C40" s="124" t="s">
        <v>2938</v>
      </c>
    </row>
    <row r="41" spans="1:3" ht="43.5">
      <c r="A41" s="48" t="s">
        <v>1022</v>
      </c>
      <c r="B41" s="124" t="s">
        <v>2939</v>
      </c>
      <c r="C41" s="124" t="s">
        <v>2940</v>
      </c>
    </row>
    <row r="42" spans="1:3" ht="58">
      <c r="A42" s="48" t="s">
        <v>1034</v>
      </c>
      <c r="B42" s="124" t="s">
        <v>2941</v>
      </c>
      <c r="C42" s="124" t="s">
        <v>2942</v>
      </c>
    </row>
    <row r="43" spans="1:3" ht="58">
      <c r="A43" s="47" t="s">
        <v>1396</v>
      </c>
      <c r="B43" s="124" t="s">
        <v>2943</v>
      </c>
      <c r="C43" s="124" t="s">
        <v>2944</v>
      </c>
    </row>
    <row r="44" spans="1:3" ht="72.5">
      <c r="A44" s="47" t="s">
        <v>1357</v>
      </c>
      <c r="B44" s="124" t="s">
        <v>2945</v>
      </c>
      <c r="C44" s="124" t="s">
        <v>2946</v>
      </c>
    </row>
    <row r="45" spans="1:3" ht="72.5">
      <c r="A45" s="47" t="s">
        <v>1929</v>
      </c>
      <c r="B45" s="124" t="s">
        <v>2947</v>
      </c>
      <c r="C45" s="124" t="s">
        <v>2948</v>
      </c>
    </row>
    <row r="46" spans="1:3" ht="58">
      <c r="A46" s="48" t="s">
        <v>1886</v>
      </c>
      <c r="B46" s="124" t="s">
        <v>2949</v>
      </c>
      <c r="C46" s="124" t="s">
        <v>2950</v>
      </c>
    </row>
    <row r="47" spans="1:3" ht="58">
      <c r="A47" s="48" t="s">
        <v>2071</v>
      </c>
      <c r="B47" s="124" t="s">
        <v>2951</v>
      </c>
      <c r="C47" s="124" t="s">
        <v>2952</v>
      </c>
    </row>
    <row r="48" spans="1:3" ht="43.5">
      <c r="A48" s="47" t="s">
        <v>2436</v>
      </c>
      <c r="B48" s="124" t="s">
        <v>2953</v>
      </c>
      <c r="C48" s="124" t="s">
        <v>2954</v>
      </c>
    </row>
    <row r="49" spans="1:3" ht="43.5">
      <c r="A49" s="48" t="s">
        <v>1195</v>
      </c>
      <c r="B49" s="124" t="s">
        <v>2955</v>
      </c>
      <c r="C49" s="124" t="s">
        <v>2956</v>
      </c>
    </row>
    <row r="50" spans="1:3" ht="58">
      <c r="A50" s="48" t="s">
        <v>1762</v>
      </c>
      <c r="B50" s="124" t="s">
        <v>2957</v>
      </c>
      <c r="C50" s="124" t="s">
        <v>2958</v>
      </c>
    </row>
    <row r="51" spans="1:3" ht="87">
      <c r="A51" s="48" t="s">
        <v>1015</v>
      </c>
      <c r="B51" s="124" t="s">
        <v>2959</v>
      </c>
      <c r="C51" s="124" t="s">
        <v>2960</v>
      </c>
    </row>
    <row r="52" spans="1:3" ht="72.5">
      <c r="A52" s="48" t="s">
        <v>2402</v>
      </c>
      <c r="B52" s="124" t="s">
        <v>2961</v>
      </c>
      <c r="C52" s="124" t="s">
        <v>2962</v>
      </c>
    </row>
    <row r="53" spans="1:3" ht="101.5">
      <c r="A53" s="47" t="s">
        <v>1289</v>
      </c>
      <c r="B53" s="124" t="s">
        <v>2963</v>
      </c>
      <c r="C53" s="124" t="s">
        <v>2964</v>
      </c>
    </row>
    <row r="54" spans="1:3" ht="87">
      <c r="A54" s="48" t="s">
        <v>1318</v>
      </c>
      <c r="B54" s="124" t="s">
        <v>2965</v>
      </c>
      <c r="C54" s="124" t="s">
        <v>2966</v>
      </c>
    </row>
    <row r="55" spans="1:3" ht="101.5">
      <c r="A55" s="48" t="s">
        <v>1843</v>
      </c>
      <c r="B55" s="124" t="s">
        <v>2967</v>
      </c>
      <c r="C55" s="124" t="s">
        <v>2968</v>
      </c>
    </row>
    <row r="56" spans="1:3" ht="58">
      <c r="A56" s="48" t="s">
        <v>1040</v>
      </c>
      <c r="B56" s="124" t="s">
        <v>2969</v>
      </c>
      <c r="C56" s="124" t="s">
        <v>2970</v>
      </c>
    </row>
    <row r="57" spans="1:3" ht="87">
      <c r="A57" s="48" t="s">
        <v>1064</v>
      </c>
      <c r="B57" s="124" t="s">
        <v>2971</v>
      </c>
      <c r="C57" s="124" t="s">
        <v>2972</v>
      </c>
    </row>
    <row r="58" spans="1:3" ht="29">
      <c r="A58" s="47" t="s">
        <v>2049</v>
      </c>
      <c r="B58" s="124" t="s">
        <v>2973</v>
      </c>
      <c r="C58" s="124" t="s">
        <v>2974</v>
      </c>
    </row>
    <row r="59" spans="1:3" ht="29">
      <c r="A59" s="47" t="s">
        <v>1803</v>
      </c>
      <c r="B59" s="124" t="s">
        <v>2975</v>
      </c>
      <c r="C59" s="124" t="s">
        <v>2976</v>
      </c>
    </row>
    <row r="60" spans="1:3" ht="29">
      <c r="A60" s="47" t="s">
        <v>1263</v>
      </c>
      <c r="B60" s="124" t="s">
        <v>2977</v>
      </c>
      <c r="C60" s="124" t="s">
        <v>2978</v>
      </c>
    </row>
    <row r="61" spans="1:3" ht="29">
      <c r="A61" s="47" t="s">
        <v>1791</v>
      </c>
      <c r="B61" s="124" t="s">
        <v>2979</v>
      </c>
      <c r="C61" s="124" t="s">
        <v>2980</v>
      </c>
    </row>
    <row r="62" spans="1:3" ht="29">
      <c r="A62" s="47" t="s">
        <v>2479</v>
      </c>
      <c r="B62" s="124" t="s">
        <v>2981</v>
      </c>
      <c r="C62" s="124" t="s">
        <v>2982</v>
      </c>
    </row>
    <row r="63" spans="1:3" ht="29">
      <c r="A63" s="47" t="s">
        <v>1829</v>
      </c>
      <c r="B63" s="124" t="s">
        <v>2983</v>
      </c>
      <c r="C63" s="124" t="s">
        <v>2984</v>
      </c>
    </row>
    <row r="64" spans="1:3" ht="29">
      <c r="A64" s="47" t="s">
        <v>1352</v>
      </c>
      <c r="B64" s="124" t="s">
        <v>2985</v>
      </c>
      <c r="C64" s="124" t="s">
        <v>2986</v>
      </c>
    </row>
    <row r="65" spans="1:4" ht="29">
      <c r="A65" s="47" t="s">
        <v>1364</v>
      </c>
      <c r="B65" s="124" t="s">
        <v>2987</v>
      </c>
      <c r="C65" s="124" t="s">
        <v>2988</v>
      </c>
    </row>
    <row r="66" spans="1:4" ht="29">
      <c r="A66" s="47" t="s">
        <v>2044</v>
      </c>
      <c r="B66" s="124" t="s">
        <v>2989</v>
      </c>
      <c r="C66" s="124" t="s">
        <v>2990</v>
      </c>
    </row>
    <row r="67" spans="1:4" ht="29">
      <c r="A67" s="47" t="s">
        <v>1808</v>
      </c>
      <c r="B67" s="124" t="s">
        <v>2991</v>
      </c>
      <c r="C67" s="124" t="s">
        <v>2992</v>
      </c>
    </row>
    <row r="68" spans="1:4" ht="29">
      <c r="A68" s="47" t="s">
        <v>1774</v>
      </c>
      <c r="B68" s="124" t="s">
        <v>2993</v>
      </c>
      <c r="C68" s="124" t="s">
        <v>2994</v>
      </c>
    </row>
    <row r="69" spans="1:4" ht="29">
      <c r="A69" s="47" t="s">
        <v>1258</v>
      </c>
      <c r="B69" s="124" t="s">
        <v>2995</v>
      </c>
      <c r="C69" s="124" t="s">
        <v>2996</v>
      </c>
    </row>
    <row r="70" spans="1:4" ht="72.5">
      <c r="A70" s="47" t="s">
        <v>1214</v>
      </c>
      <c r="B70" s="124" t="s">
        <v>2997</v>
      </c>
      <c r="C70" s="124" t="s">
        <v>2998</v>
      </c>
    </row>
    <row r="71" spans="1:4" ht="58">
      <c r="A71" s="47" t="s">
        <v>2264</v>
      </c>
      <c r="B71" s="124" t="s">
        <v>2999</v>
      </c>
      <c r="C71" s="124" t="s">
        <v>3000</v>
      </c>
    </row>
    <row r="72" spans="1:4" ht="65.25" customHeight="1">
      <c r="A72" s="493" t="s">
        <v>2515</v>
      </c>
      <c r="B72" s="490" t="s">
        <v>3001</v>
      </c>
      <c r="C72" s="490" t="s">
        <v>3002</v>
      </c>
      <c r="D72" s="8" t="s">
        <v>3003</v>
      </c>
    </row>
    <row r="73" spans="1:4" ht="65.25" customHeight="1">
      <c r="A73" s="493" t="s">
        <v>2534</v>
      </c>
      <c r="B73" s="490" t="s">
        <v>3004</v>
      </c>
      <c r="C73" s="490" t="s">
        <v>3005</v>
      </c>
      <c r="D73" s="8" t="s">
        <v>3003</v>
      </c>
    </row>
    <row r="74" spans="1:4" ht="65.25" customHeight="1">
      <c r="A74" s="493" t="s">
        <v>2553</v>
      </c>
      <c r="B74" s="490" t="s">
        <v>3006</v>
      </c>
      <c r="C74" s="490" t="s">
        <v>3007</v>
      </c>
      <c r="D74" s="8" t="s">
        <v>3003</v>
      </c>
    </row>
    <row r="75" spans="1:4" ht="65.25" customHeight="1">
      <c r="A75" s="493" t="s">
        <v>2572</v>
      </c>
      <c r="B75" s="490" t="s">
        <v>3008</v>
      </c>
      <c r="C75" s="490" t="s">
        <v>3009</v>
      </c>
      <c r="D75" s="8" t="s">
        <v>3003</v>
      </c>
    </row>
    <row r="76" spans="1:4" ht="65.25" customHeight="1">
      <c r="A76" s="493" t="s">
        <v>2591</v>
      </c>
      <c r="B76" s="490" t="s">
        <v>3010</v>
      </c>
      <c r="C76" s="490" t="s">
        <v>3011</v>
      </c>
      <c r="D76" s="8" t="s">
        <v>3003</v>
      </c>
    </row>
    <row r="77" spans="1:4" ht="65.25" customHeight="1">
      <c r="A77" s="493" t="s">
        <v>2609</v>
      </c>
      <c r="B77" s="490" t="s">
        <v>3012</v>
      </c>
      <c r="C77" s="490" t="s">
        <v>3013</v>
      </c>
      <c r="D77" s="8" t="s">
        <v>3003</v>
      </c>
    </row>
    <row r="78" spans="1:4" ht="65.25" customHeight="1">
      <c r="A78" s="493" t="s">
        <v>2628</v>
      </c>
      <c r="B78" s="490" t="s">
        <v>3014</v>
      </c>
      <c r="C78" s="490" t="s">
        <v>3015</v>
      </c>
      <c r="D78" s="8" t="s">
        <v>3003</v>
      </c>
    </row>
    <row r="79" spans="1:4" ht="65.25" customHeight="1">
      <c r="A79" s="493" t="s">
        <v>2647</v>
      </c>
      <c r="B79" s="490" t="s">
        <v>3016</v>
      </c>
      <c r="C79" s="490" t="s">
        <v>3017</v>
      </c>
      <c r="D79" s="8" t="s">
        <v>3003</v>
      </c>
    </row>
    <row r="80" spans="1:4" ht="29">
      <c r="A80" s="315" t="s">
        <v>2700</v>
      </c>
      <c r="B80" s="284" t="s">
        <v>3018</v>
      </c>
      <c r="C80" s="284" t="s">
        <v>3019</v>
      </c>
      <c r="D80" s="8" t="s">
        <v>3020</v>
      </c>
    </row>
    <row r="81" spans="1:4" ht="29">
      <c r="A81" s="315" t="s">
        <v>2706</v>
      </c>
      <c r="B81" s="284" t="s">
        <v>3021</v>
      </c>
      <c r="C81" s="284" t="s">
        <v>3022</v>
      </c>
      <c r="D81" s="8" t="s">
        <v>3020</v>
      </c>
    </row>
    <row r="82" spans="1:4" ht="29">
      <c r="A82" s="315" t="s">
        <v>2711</v>
      </c>
      <c r="B82" s="284" t="s">
        <v>3023</v>
      </c>
      <c r="C82" s="284" t="s">
        <v>3024</v>
      </c>
      <c r="D82" s="8" t="s">
        <v>3020</v>
      </c>
    </row>
    <row r="83" spans="1:4" ht="29">
      <c r="A83" s="315" t="s">
        <v>2716</v>
      </c>
      <c r="B83" s="284" t="s">
        <v>3025</v>
      </c>
      <c r="C83" s="284" t="s">
        <v>3026</v>
      </c>
      <c r="D83" s="8" t="s">
        <v>3020</v>
      </c>
    </row>
    <row r="84" spans="1:4" ht="29">
      <c r="A84" s="315" t="s">
        <v>2722</v>
      </c>
      <c r="B84" s="284" t="s">
        <v>3027</v>
      </c>
      <c r="C84" s="284" t="s">
        <v>3028</v>
      </c>
      <c r="D84" s="8" t="s">
        <v>3020</v>
      </c>
    </row>
    <row r="85" spans="1:4" ht="29">
      <c r="A85" s="315" t="s">
        <v>2728</v>
      </c>
      <c r="B85" s="284" t="s">
        <v>3029</v>
      </c>
      <c r="C85" s="284" t="s">
        <v>3030</v>
      </c>
      <c r="D85" s="8" t="s">
        <v>3020</v>
      </c>
    </row>
    <row r="86" spans="1:4" ht="29">
      <c r="A86" s="315" t="s">
        <v>2733</v>
      </c>
      <c r="B86" s="284" t="s">
        <v>3031</v>
      </c>
      <c r="C86" s="284" t="s">
        <v>3032</v>
      </c>
      <c r="D86" s="8" t="s">
        <v>3020</v>
      </c>
    </row>
    <row r="87" spans="1:4" ht="29">
      <c r="A87" s="315" t="s">
        <v>2738</v>
      </c>
      <c r="B87" s="284" t="s">
        <v>3033</v>
      </c>
      <c r="C87" s="284" t="s">
        <v>3034</v>
      </c>
      <c r="D87" s="8" t="s">
        <v>3020</v>
      </c>
    </row>
    <row r="88" spans="1:4" ht="29">
      <c r="A88" s="315" t="s">
        <v>2743</v>
      </c>
      <c r="B88" s="284" t="s">
        <v>3035</v>
      </c>
      <c r="C88" s="284" t="s">
        <v>3036</v>
      </c>
      <c r="D88" s="8" t="s">
        <v>3020</v>
      </c>
    </row>
    <row r="89" spans="1:4" ht="29">
      <c r="A89" s="315" t="s">
        <v>2748</v>
      </c>
      <c r="B89" s="284" t="s">
        <v>3037</v>
      </c>
      <c r="C89" s="284" t="s">
        <v>3038</v>
      </c>
      <c r="D89" s="8" t="s">
        <v>3020</v>
      </c>
    </row>
    <row r="90" spans="1:4" ht="29">
      <c r="A90" s="315" t="s">
        <v>2753</v>
      </c>
      <c r="B90" s="284" t="s">
        <v>3039</v>
      </c>
      <c r="C90" s="284" t="s">
        <v>3040</v>
      </c>
      <c r="D90" s="8" t="s">
        <v>3020</v>
      </c>
    </row>
    <row r="91" spans="1:4" ht="29">
      <c r="A91" s="315" t="s">
        <v>2758</v>
      </c>
      <c r="B91" s="284" t="s">
        <v>3041</v>
      </c>
      <c r="C91" s="284" t="s">
        <v>3042</v>
      </c>
      <c r="D91" s="8" t="s">
        <v>3020</v>
      </c>
    </row>
    <row r="92" spans="1:4" ht="29">
      <c r="A92" s="315" t="s">
        <v>2763</v>
      </c>
      <c r="B92" s="284" t="s">
        <v>3043</v>
      </c>
      <c r="C92" s="284" t="s">
        <v>3044</v>
      </c>
      <c r="D92" s="8" t="s">
        <v>3020</v>
      </c>
    </row>
    <row r="93" spans="1:4" ht="29">
      <c r="A93" s="315" t="s">
        <v>2768</v>
      </c>
      <c r="B93" s="284" t="s">
        <v>3045</v>
      </c>
      <c r="C93" s="284" t="s">
        <v>3046</v>
      </c>
      <c r="D93" s="8" t="s">
        <v>3020</v>
      </c>
    </row>
    <row r="94" spans="1:4" ht="29">
      <c r="A94" s="492" t="s">
        <v>2773</v>
      </c>
      <c r="B94" s="284" t="s">
        <v>3047</v>
      </c>
      <c r="C94" s="284" t="s">
        <v>3048</v>
      </c>
      <c r="D94" s="8" t="s">
        <v>3049</v>
      </c>
    </row>
    <row r="95" spans="1:4" ht="29">
      <c r="A95" s="492" t="s">
        <v>2778</v>
      </c>
      <c r="B95" s="284" t="s">
        <v>3050</v>
      </c>
      <c r="C95" s="284" t="s">
        <v>3051</v>
      </c>
      <c r="D95" s="8" t="s">
        <v>3049</v>
      </c>
    </row>
    <row r="96" spans="1:4" ht="29">
      <c r="A96" s="492" t="s">
        <v>2783</v>
      </c>
      <c r="B96" s="284" t="s">
        <v>3052</v>
      </c>
      <c r="C96" s="284" t="s">
        <v>3053</v>
      </c>
      <c r="D96" s="8" t="s">
        <v>3049</v>
      </c>
    </row>
    <row r="97" spans="1:4" ht="29">
      <c r="A97" s="492" t="s">
        <v>2788</v>
      </c>
      <c r="B97" s="284" t="s">
        <v>3054</v>
      </c>
      <c r="C97" s="284" t="s">
        <v>3055</v>
      </c>
      <c r="D97" s="8" t="s">
        <v>3049</v>
      </c>
    </row>
    <row r="98" spans="1:4" ht="29">
      <c r="A98" s="492" t="s">
        <v>2793</v>
      </c>
      <c r="B98" s="284" t="s">
        <v>3056</v>
      </c>
      <c r="C98" s="284" t="s">
        <v>3057</v>
      </c>
      <c r="D98" s="8" t="s">
        <v>3049</v>
      </c>
    </row>
    <row r="99" spans="1:4" ht="29">
      <c r="A99" s="492" t="s">
        <v>2798</v>
      </c>
      <c r="B99" s="284" t="s">
        <v>3058</v>
      </c>
      <c r="C99" s="284" t="s">
        <v>3059</v>
      </c>
      <c r="D99" s="8" t="s">
        <v>3049</v>
      </c>
    </row>
    <row r="100" spans="1:4" ht="14.5">
      <c r="A100" s="492" t="s">
        <v>2803</v>
      </c>
      <c r="B100" s="284" t="s">
        <v>3060</v>
      </c>
      <c r="C100" s="284" t="s">
        <v>3061</v>
      </c>
      <c r="D100" s="8" t="s">
        <v>3049</v>
      </c>
    </row>
    <row r="101" spans="1:4" ht="29">
      <c r="A101" s="492" t="s">
        <v>2808</v>
      </c>
      <c r="B101" s="284" t="s">
        <v>3062</v>
      </c>
      <c r="C101" s="284" t="s">
        <v>3063</v>
      </c>
      <c r="D101" s="8" t="s">
        <v>3049</v>
      </c>
    </row>
    <row r="102" spans="1:4" ht="29">
      <c r="A102" s="492" t="s">
        <v>2813</v>
      </c>
      <c r="B102" s="284" t="s">
        <v>3064</v>
      </c>
      <c r="C102" s="284" t="s">
        <v>3065</v>
      </c>
      <c r="D102" s="8" t="s">
        <v>3049</v>
      </c>
    </row>
    <row r="103" spans="1:4" ht="29">
      <c r="A103" s="492" t="s">
        <v>2818</v>
      </c>
      <c r="B103" s="284" t="s">
        <v>3066</v>
      </c>
      <c r="C103" s="284" t="s">
        <v>3067</v>
      </c>
      <c r="D103" s="8" t="s">
        <v>3049</v>
      </c>
    </row>
    <row r="104" spans="1:4" ht="29">
      <c r="A104" s="492" t="s">
        <v>2823</v>
      </c>
      <c r="B104" s="284" t="s">
        <v>3068</v>
      </c>
      <c r="C104" s="284" t="s">
        <v>3069</v>
      </c>
      <c r="D104" s="8" t="s">
        <v>3049</v>
      </c>
    </row>
    <row r="105" spans="1:4" ht="29">
      <c r="A105" s="492" t="s">
        <v>2828</v>
      </c>
      <c r="B105" s="284" t="s">
        <v>3070</v>
      </c>
      <c r="C105" s="284" t="s">
        <v>3071</v>
      </c>
      <c r="D105" s="8" t="s">
        <v>3049</v>
      </c>
    </row>
    <row r="106" spans="1:4" ht="29">
      <c r="A106" s="492" t="s">
        <v>2833</v>
      </c>
      <c r="B106" s="284" t="s">
        <v>3072</v>
      </c>
      <c r="C106" s="284" t="s">
        <v>3073</v>
      </c>
      <c r="D106" s="8" t="s">
        <v>3049</v>
      </c>
    </row>
    <row r="107" spans="1:4" ht="14.5">
      <c r="A107" s="492" t="s">
        <v>2838</v>
      </c>
      <c r="B107" s="284" t="s">
        <v>3074</v>
      </c>
      <c r="C107" s="284" t="s">
        <v>3075</v>
      </c>
      <c r="D107" s="8" t="s">
        <v>3049</v>
      </c>
    </row>
    <row r="108" spans="1:4" ht="29">
      <c r="A108" s="492" t="s">
        <v>2843</v>
      </c>
      <c r="B108" s="284" t="s">
        <v>3076</v>
      </c>
      <c r="C108" s="284" t="s">
        <v>3077</v>
      </c>
      <c r="D108" s="8" t="s">
        <v>3049</v>
      </c>
    </row>
    <row r="109" spans="1:4" ht="29">
      <c r="A109" s="492" t="s">
        <v>2848</v>
      </c>
      <c r="B109" s="284" t="s">
        <v>3078</v>
      </c>
      <c r="C109" s="284" t="s">
        <v>3079</v>
      </c>
      <c r="D109" s="8" t="s">
        <v>3049</v>
      </c>
    </row>
    <row r="110" spans="1:4" ht="29">
      <c r="A110" s="492" t="s">
        <v>2853</v>
      </c>
      <c r="B110" s="284" t="s">
        <v>3080</v>
      </c>
      <c r="C110" s="284" t="s">
        <v>3081</v>
      </c>
      <c r="D110" s="8" t="s">
        <v>3049</v>
      </c>
    </row>
  </sheetData>
  <autoFilter ref="A1:C73" xr:uid="{0D69AD6C-50C9-4F7F-BCEC-E15EB3D06B89}"/>
  <phoneticPr fontId="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12009-D440-48B7-8707-C12430F5BDD8}">
  <sheetPr codeName="Sheet17">
    <tabColor theme="9"/>
  </sheetPr>
  <dimension ref="A1:F122"/>
  <sheetViews>
    <sheetView topLeftCell="A111" workbookViewId="0">
      <selection activeCell="B56" sqref="B56"/>
    </sheetView>
  </sheetViews>
  <sheetFormatPr defaultColWidth="12.453125" defaultRowHeight="14.5"/>
  <cols>
    <col min="1" max="1" width="16.54296875" style="107" customWidth="1"/>
    <col min="2" max="2" width="72.54296875" style="107" customWidth="1"/>
    <col min="3" max="3" width="118.453125" style="107" customWidth="1"/>
    <col min="4" max="4" width="41.1796875" style="107" customWidth="1"/>
    <col min="5" max="5" width="37.7265625" style="107" customWidth="1"/>
    <col min="6" max="6" width="26.1796875" style="108" customWidth="1"/>
    <col min="7" max="16384" width="12.453125" style="107"/>
  </cols>
  <sheetData>
    <row r="1" spans="1:6" s="123" customFormat="1" ht="15.5">
      <c r="A1" s="109" t="s">
        <v>3082</v>
      </c>
      <c r="B1" s="109"/>
      <c r="C1" s="109" t="s">
        <v>3083</v>
      </c>
      <c r="D1" s="109" t="s">
        <v>3084</v>
      </c>
      <c r="E1" s="109" t="s">
        <v>3085</v>
      </c>
      <c r="F1" s="110" t="s">
        <v>3086</v>
      </c>
    </row>
    <row r="2" spans="1:6" s="123" customFormat="1" ht="15.5">
      <c r="A2" s="109" t="s">
        <v>3087</v>
      </c>
      <c r="B2" s="109"/>
      <c r="C2" s="109"/>
      <c r="D2" s="109"/>
      <c r="E2" s="109"/>
      <c r="F2" s="110"/>
    </row>
    <row r="3" spans="1:6" ht="72.5">
      <c r="A3" s="37" t="s">
        <v>3088</v>
      </c>
      <c r="B3" s="37" t="s">
        <v>3089</v>
      </c>
      <c r="C3" s="37" t="s">
        <v>3090</v>
      </c>
      <c r="D3" s="37" t="s">
        <v>3091</v>
      </c>
      <c r="E3" s="111" t="s">
        <v>3092</v>
      </c>
      <c r="F3" s="112" t="s">
        <v>3093</v>
      </c>
    </row>
    <row r="4" spans="1:6" ht="72.5">
      <c r="A4" s="37" t="s">
        <v>3094</v>
      </c>
      <c r="B4" s="37" t="s">
        <v>3095</v>
      </c>
      <c r="C4" s="37" t="s">
        <v>3096</v>
      </c>
      <c r="D4" s="37" t="s">
        <v>3097</v>
      </c>
      <c r="E4" s="111" t="s">
        <v>3092</v>
      </c>
      <c r="F4" s="112" t="s">
        <v>3098</v>
      </c>
    </row>
    <row r="5" spans="1:6" ht="87">
      <c r="A5" s="37" t="s">
        <v>1485</v>
      </c>
      <c r="B5" s="37" t="s">
        <v>3099</v>
      </c>
      <c r="C5" s="37" t="s">
        <v>3100</v>
      </c>
      <c r="D5" s="37" t="s">
        <v>3101</v>
      </c>
      <c r="E5" s="111" t="s">
        <v>3092</v>
      </c>
      <c r="F5" s="112" t="s">
        <v>3098</v>
      </c>
    </row>
    <row r="6" spans="1:6" ht="87">
      <c r="A6" s="37" t="s">
        <v>3102</v>
      </c>
      <c r="B6" s="37" t="s">
        <v>3103</v>
      </c>
      <c r="C6" s="37" t="s">
        <v>3104</v>
      </c>
      <c r="D6" s="37" t="s">
        <v>3105</v>
      </c>
      <c r="E6" s="111" t="s">
        <v>3092</v>
      </c>
      <c r="F6" s="112" t="s">
        <v>3093</v>
      </c>
    </row>
    <row r="7" spans="1:6" ht="72.5">
      <c r="A7" s="37" t="s">
        <v>1495</v>
      </c>
      <c r="B7" s="37" t="s">
        <v>3106</v>
      </c>
      <c r="C7" s="37" t="s">
        <v>3107</v>
      </c>
      <c r="D7" s="37" t="s">
        <v>3108</v>
      </c>
      <c r="E7" s="111" t="s">
        <v>3092</v>
      </c>
      <c r="F7" s="112" t="s">
        <v>3098</v>
      </c>
    </row>
    <row r="8" spans="1:6" ht="87">
      <c r="A8" s="37" t="s">
        <v>3109</v>
      </c>
      <c r="B8" s="37" t="s">
        <v>3110</v>
      </c>
      <c r="C8" s="37" t="s">
        <v>3111</v>
      </c>
      <c r="D8" s="37" t="s">
        <v>3112</v>
      </c>
      <c r="E8" s="111" t="s">
        <v>3092</v>
      </c>
      <c r="F8" s="112" t="s">
        <v>3093</v>
      </c>
    </row>
    <row r="9" spans="1:6" ht="87">
      <c r="A9" s="37" t="s">
        <v>1475</v>
      </c>
      <c r="B9" s="37" t="s">
        <v>3113</v>
      </c>
      <c r="C9" s="37" t="s">
        <v>3114</v>
      </c>
      <c r="D9" s="37" t="s">
        <v>3115</v>
      </c>
      <c r="E9" s="111" t="s">
        <v>3092</v>
      </c>
      <c r="F9" s="112" t="s">
        <v>3093</v>
      </c>
    </row>
    <row r="10" spans="1:6" ht="87">
      <c r="A10" s="37" t="s">
        <v>1526</v>
      </c>
      <c r="B10" s="37" t="s">
        <v>3116</v>
      </c>
      <c r="C10" s="37" t="s">
        <v>3117</v>
      </c>
      <c r="D10" s="37" t="s">
        <v>3118</v>
      </c>
      <c r="E10" s="111" t="s">
        <v>3092</v>
      </c>
      <c r="F10" s="112" t="s">
        <v>3119</v>
      </c>
    </row>
    <row r="11" spans="1:6" ht="72.5">
      <c r="A11" s="37" t="s">
        <v>1567</v>
      </c>
      <c r="B11" s="37" t="s">
        <v>3120</v>
      </c>
      <c r="C11" s="37" t="s">
        <v>3121</v>
      </c>
      <c r="D11" s="37" t="s">
        <v>3122</v>
      </c>
      <c r="E11" s="111" t="s">
        <v>3092</v>
      </c>
      <c r="F11" s="113" t="s">
        <v>3119</v>
      </c>
    </row>
    <row r="12" spans="1:6" ht="72.5">
      <c r="A12" s="37" t="s">
        <v>3123</v>
      </c>
      <c r="B12" s="37" t="s">
        <v>3124</v>
      </c>
      <c r="C12" s="37" t="s">
        <v>3125</v>
      </c>
      <c r="D12" s="37" t="s">
        <v>3126</v>
      </c>
      <c r="E12" s="111" t="s">
        <v>3092</v>
      </c>
      <c r="F12" s="112" t="s">
        <v>3119</v>
      </c>
    </row>
    <row r="13" spans="1:6" ht="87">
      <c r="A13" s="37" t="s">
        <v>3127</v>
      </c>
      <c r="B13" s="37" t="s">
        <v>3128</v>
      </c>
      <c r="C13" s="37" t="s">
        <v>3129</v>
      </c>
      <c r="D13" s="37" t="s">
        <v>3130</v>
      </c>
      <c r="E13" s="111" t="s">
        <v>3092</v>
      </c>
      <c r="F13" s="112" t="s">
        <v>3093</v>
      </c>
    </row>
    <row r="14" spans="1:6" ht="72.5">
      <c r="A14" s="37" t="s">
        <v>3131</v>
      </c>
      <c r="B14" s="37" t="s">
        <v>3132</v>
      </c>
      <c r="C14" s="37" t="s">
        <v>3133</v>
      </c>
      <c r="D14" s="37" t="s">
        <v>3134</v>
      </c>
      <c r="E14" s="111" t="s">
        <v>3092</v>
      </c>
      <c r="F14" s="112" t="s">
        <v>3093</v>
      </c>
    </row>
    <row r="15" spans="1:6" ht="72.5">
      <c r="A15" s="37" t="s">
        <v>3135</v>
      </c>
      <c r="B15" s="37" t="s">
        <v>3136</v>
      </c>
      <c r="C15" s="37" t="s">
        <v>3137</v>
      </c>
      <c r="D15" s="37" t="s">
        <v>3138</v>
      </c>
      <c r="E15" s="111" t="s">
        <v>3092</v>
      </c>
      <c r="F15" s="112" t="s">
        <v>3093</v>
      </c>
    </row>
    <row r="16" spans="1:6" ht="116">
      <c r="A16" s="37" t="s">
        <v>3139</v>
      </c>
      <c r="B16" s="37" t="s">
        <v>3140</v>
      </c>
      <c r="C16" s="37" t="s">
        <v>3141</v>
      </c>
      <c r="D16" s="37" t="s">
        <v>3142</v>
      </c>
      <c r="E16" s="111" t="s">
        <v>3092</v>
      </c>
      <c r="F16" s="112" t="s">
        <v>3143</v>
      </c>
    </row>
    <row r="17" spans="1:6" ht="101.5">
      <c r="A17" s="37" t="s">
        <v>3144</v>
      </c>
      <c r="B17" s="37" t="s">
        <v>3145</v>
      </c>
      <c r="C17" s="37" t="s">
        <v>3146</v>
      </c>
      <c r="D17" s="37" t="s">
        <v>3147</v>
      </c>
      <c r="E17" s="111" t="s">
        <v>3092</v>
      </c>
      <c r="F17" s="112" t="s">
        <v>3148</v>
      </c>
    </row>
    <row r="18" spans="1:6" ht="87">
      <c r="A18" s="37" t="s">
        <v>3149</v>
      </c>
      <c r="B18" s="37" t="s">
        <v>3150</v>
      </c>
      <c r="C18" s="37" t="s">
        <v>3151</v>
      </c>
      <c r="D18" s="37" t="s">
        <v>3152</v>
      </c>
      <c r="E18" s="111" t="s">
        <v>3092</v>
      </c>
      <c r="F18" s="112" t="s">
        <v>3098</v>
      </c>
    </row>
    <row r="19" spans="1:6" ht="72.5">
      <c r="A19" s="37" t="s">
        <v>3153</v>
      </c>
      <c r="B19" s="37" t="s">
        <v>3154</v>
      </c>
      <c r="C19" s="37" t="s">
        <v>3155</v>
      </c>
      <c r="D19" s="37" t="s">
        <v>3156</v>
      </c>
      <c r="E19" s="111" t="s">
        <v>3092</v>
      </c>
      <c r="F19" s="112" t="s">
        <v>3093</v>
      </c>
    </row>
    <row r="20" spans="1:6" ht="72.5">
      <c r="A20" s="37" t="s">
        <v>3157</v>
      </c>
      <c r="B20" s="37" t="s">
        <v>3158</v>
      </c>
      <c r="C20" s="37" t="s">
        <v>3159</v>
      </c>
      <c r="D20" s="37" t="s">
        <v>3160</v>
      </c>
      <c r="E20" s="111" t="s">
        <v>3092</v>
      </c>
      <c r="F20" s="112" t="s">
        <v>3093</v>
      </c>
    </row>
    <row r="21" spans="1:6" ht="101.5">
      <c r="A21" s="37" t="s">
        <v>3161</v>
      </c>
      <c r="B21" s="37" t="s">
        <v>3162</v>
      </c>
      <c r="C21" s="37" t="s">
        <v>3163</v>
      </c>
      <c r="D21" s="37" t="s">
        <v>3164</v>
      </c>
      <c r="E21" s="111" t="s">
        <v>3092</v>
      </c>
      <c r="F21" s="112" t="s">
        <v>3093</v>
      </c>
    </row>
    <row r="22" spans="1:6" ht="58">
      <c r="A22" s="37" t="s">
        <v>3165</v>
      </c>
      <c r="B22" s="37" t="s">
        <v>3166</v>
      </c>
      <c r="C22" s="37" t="s">
        <v>3167</v>
      </c>
      <c r="D22" s="37" t="s">
        <v>3168</v>
      </c>
      <c r="E22" s="111" t="s">
        <v>3092</v>
      </c>
      <c r="F22" s="112" t="s">
        <v>3093</v>
      </c>
    </row>
    <row r="23" spans="1:6" ht="87">
      <c r="A23" s="37" t="s">
        <v>2148</v>
      </c>
      <c r="B23" s="37" t="s">
        <v>3169</v>
      </c>
      <c r="C23" s="37" t="s">
        <v>3170</v>
      </c>
      <c r="D23" s="37" t="s">
        <v>3171</v>
      </c>
      <c r="E23" s="111" t="s">
        <v>3092</v>
      </c>
      <c r="F23" s="112" t="s">
        <v>3172</v>
      </c>
    </row>
    <row r="24" spans="1:6" ht="72.5">
      <c r="A24" s="37" t="s">
        <v>3173</v>
      </c>
      <c r="B24" s="37" t="s">
        <v>3174</v>
      </c>
      <c r="C24" s="37" t="s">
        <v>3175</v>
      </c>
      <c r="D24" s="37" t="s">
        <v>3176</v>
      </c>
      <c r="E24" s="111" t="s">
        <v>3092</v>
      </c>
      <c r="F24" s="112" t="s">
        <v>3093</v>
      </c>
    </row>
    <row r="25" spans="1:6" ht="77.5">
      <c r="A25" s="37" t="s">
        <v>1662</v>
      </c>
      <c r="B25" s="37" t="s">
        <v>3177</v>
      </c>
      <c r="C25" s="114" t="s">
        <v>3178</v>
      </c>
      <c r="D25" s="37" t="s">
        <v>3179</v>
      </c>
      <c r="E25" s="111" t="s">
        <v>3092</v>
      </c>
      <c r="F25" s="112" t="s">
        <v>3093</v>
      </c>
    </row>
    <row r="26" spans="1:6" ht="72.5">
      <c r="A26" s="37" t="s">
        <v>3180</v>
      </c>
      <c r="B26" s="37" t="s">
        <v>3181</v>
      </c>
      <c r="C26" s="37" t="s">
        <v>3182</v>
      </c>
      <c r="D26" s="37" t="s">
        <v>3183</v>
      </c>
      <c r="E26" s="111" t="s">
        <v>3092</v>
      </c>
      <c r="F26" s="112" t="s">
        <v>3093</v>
      </c>
    </row>
    <row r="27" spans="1:6" ht="72.5">
      <c r="A27" s="37" t="s">
        <v>2103</v>
      </c>
      <c r="B27" s="37" t="s">
        <v>3184</v>
      </c>
      <c r="C27" s="37" t="s">
        <v>3185</v>
      </c>
      <c r="D27" s="37" t="s">
        <v>3186</v>
      </c>
      <c r="E27" s="111" t="s">
        <v>3092</v>
      </c>
      <c r="F27" s="112" t="s">
        <v>3187</v>
      </c>
    </row>
    <row r="28" spans="1:6" ht="87">
      <c r="A28" s="37" t="s">
        <v>2484</v>
      </c>
      <c r="B28" s="37" t="s">
        <v>3188</v>
      </c>
      <c r="C28" s="37" t="s">
        <v>3189</v>
      </c>
      <c r="D28" s="37" t="s">
        <v>3190</v>
      </c>
      <c r="E28" s="111" t="s">
        <v>3092</v>
      </c>
      <c r="F28" s="112" t="s">
        <v>3191</v>
      </c>
    </row>
    <row r="29" spans="1:6" ht="72.5">
      <c r="A29" s="37" t="s">
        <v>3192</v>
      </c>
      <c r="B29" s="37" t="s">
        <v>3193</v>
      </c>
      <c r="C29" s="37" t="s">
        <v>3194</v>
      </c>
      <c r="D29" s="37" t="s">
        <v>3195</v>
      </c>
      <c r="E29" s="111" t="s">
        <v>3092</v>
      </c>
      <c r="F29" s="112" t="s">
        <v>3191</v>
      </c>
    </row>
    <row r="30" spans="1:6" ht="101.5">
      <c r="A30" s="37" t="s">
        <v>3196</v>
      </c>
      <c r="B30" s="37" t="s">
        <v>3197</v>
      </c>
      <c r="C30" s="37" t="s">
        <v>3198</v>
      </c>
      <c r="D30" s="37" t="s">
        <v>3199</v>
      </c>
      <c r="E30" s="111" t="s">
        <v>3092</v>
      </c>
      <c r="F30" s="113" t="s">
        <v>3119</v>
      </c>
    </row>
    <row r="31" spans="1:6" ht="101.5">
      <c r="A31" s="37" t="s">
        <v>3200</v>
      </c>
      <c r="B31" s="37" t="s">
        <v>3201</v>
      </c>
      <c r="C31" s="37" t="s">
        <v>3202</v>
      </c>
      <c r="D31" s="37" t="s">
        <v>3203</v>
      </c>
      <c r="E31" s="111" t="s">
        <v>3092</v>
      </c>
      <c r="F31" s="112" t="s">
        <v>3204</v>
      </c>
    </row>
    <row r="32" spans="1:6" ht="87">
      <c r="A32" s="37" t="s">
        <v>3205</v>
      </c>
      <c r="B32" s="37" t="s">
        <v>3206</v>
      </c>
      <c r="C32" s="37" t="s">
        <v>3207</v>
      </c>
      <c r="D32" s="37" t="s">
        <v>3208</v>
      </c>
      <c r="E32" s="111" t="s">
        <v>3092</v>
      </c>
      <c r="F32" s="112" t="s">
        <v>3209</v>
      </c>
    </row>
    <row r="33" spans="1:6" ht="87">
      <c r="A33" s="37" t="s">
        <v>3210</v>
      </c>
      <c r="B33" s="37" t="s">
        <v>3211</v>
      </c>
      <c r="C33" s="37" t="s">
        <v>3212</v>
      </c>
      <c r="D33" s="37" t="s">
        <v>3213</v>
      </c>
      <c r="E33" s="111" t="s">
        <v>3092</v>
      </c>
      <c r="F33" s="112" t="s">
        <v>3209</v>
      </c>
    </row>
    <row r="34" spans="1:6" ht="72.5">
      <c r="A34" s="37" t="s">
        <v>3214</v>
      </c>
      <c r="B34" s="37" t="s">
        <v>3215</v>
      </c>
      <c r="C34" s="37" t="s">
        <v>3216</v>
      </c>
      <c r="D34" s="37" t="s">
        <v>3217</v>
      </c>
      <c r="E34" s="111" t="s">
        <v>3092</v>
      </c>
      <c r="F34" s="112" t="s">
        <v>3209</v>
      </c>
    </row>
    <row r="35" spans="1:6" ht="72.5">
      <c r="A35" s="37" t="s">
        <v>3218</v>
      </c>
      <c r="B35" s="37" t="s">
        <v>3219</v>
      </c>
      <c r="C35" s="37" t="s">
        <v>3220</v>
      </c>
      <c r="D35" s="37" t="s">
        <v>3221</v>
      </c>
      <c r="E35" s="111" t="s">
        <v>3092</v>
      </c>
      <c r="F35" s="112" t="s">
        <v>3191</v>
      </c>
    </row>
    <row r="36" spans="1:6" ht="72.5">
      <c r="A36" s="37" t="s">
        <v>3222</v>
      </c>
      <c r="B36" s="37" t="s">
        <v>3223</v>
      </c>
      <c r="C36" s="37" t="s">
        <v>3224</v>
      </c>
      <c r="D36" s="37" t="s">
        <v>3225</v>
      </c>
      <c r="E36" s="111" t="s">
        <v>3092</v>
      </c>
      <c r="F36" s="112" t="s">
        <v>3226</v>
      </c>
    </row>
    <row r="37" spans="1:6" ht="72.5">
      <c r="A37" s="37" t="s">
        <v>3227</v>
      </c>
      <c r="B37" s="37" t="s">
        <v>3228</v>
      </c>
      <c r="C37" s="37" t="s">
        <v>3229</v>
      </c>
      <c r="D37" s="37" t="s">
        <v>3230</v>
      </c>
      <c r="E37" s="111" t="s">
        <v>3092</v>
      </c>
      <c r="F37" s="115" t="s">
        <v>3231</v>
      </c>
    </row>
    <row r="38" spans="1:6" ht="72.5">
      <c r="A38" s="37" t="s">
        <v>3232</v>
      </c>
      <c r="B38" s="37" t="s">
        <v>3233</v>
      </c>
      <c r="C38" s="37" t="s">
        <v>3234</v>
      </c>
      <c r="D38" s="37" t="s">
        <v>3235</v>
      </c>
      <c r="E38" s="111" t="s">
        <v>3092</v>
      </c>
      <c r="F38" s="115" t="s">
        <v>3231</v>
      </c>
    </row>
    <row r="39" spans="1:6" ht="72.5">
      <c r="A39" s="37" t="s">
        <v>3236</v>
      </c>
      <c r="B39" s="37" t="s">
        <v>3237</v>
      </c>
      <c r="C39" s="37" t="s">
        <v>3238</v>
      </c>
      <c r="D39" s="37" t="s">
        <v>3239</v>
      </c>
      <c r="E39" s="111" t="s">
        <v>3092</v>
      </c>
      <c r="F39" s="115" t="s">
        <v>3226</v>
      </c>
    </row>
    <row r="40" spans="1:6" ht="58">
      <c r="A40" s="37" t="s">
        <v>3240</v>
      </c>
      <c r="B40" s="37" t="s">
        <v>3241</v>
      </c>
      <c r="C40" s="37" t="s">
        <v>3242</v>
      </c>
      <c r="D40" s="37" t="s">
        <v>3243</v>
      </c>
      <c r="E40" s="111" t="s">
        <v>3092</v>
      </c>
      <c r="F40" s="112" t="s">
        <v>3209</v>
      </c>
    </row>
    <row r="41" spans="1:6" ht="72.5">
      <c r="A41" s="37" t="s">
        <v>1369</v>
      </c>
      <c r="B41" s="37" t="s">
        <v>3244</v>
      </c>
      <c r="C41" s="37" t="s">
        <v>3245</v>
      </c>
      <c r="D41" s="37" t="s">
        <v>3246</v>
      </c>
      <c r="E41" s="111" t="s">
        <v>3092</v>
      </c>
      <c r="F41" s="112" t="s">
        <v>3226</v>
      </c>
    </row>
    <row r="42" spans="1:6" ht="72.5">
      <c r="A42" s="37" t="s">
        <v>2185</v>
      </c>
      <c r="B42" s="37" t="s">
        <v>3247</v>
      </c>
      <c r="C42" s="37" t="s">
        <v>3248</v>
      </c>
      <c r="D42" s="37" t="s">
        <v>3249</v>
      </c>
      <c r="E42" s="111" t="s">
        <v>3092</v>
      </c>
      <c r="F42" s="112" t="s">
        <v>3231</v>
      </c>
    </row>
    <row r="43" spans="1:6" ht="72.5">
      <c r="A43" s="37" t="s">
        <v>3250</v>
      </c>
      <c r="B43" s="37" t="s">
        <v>3251</v>
      </c>
      <c r="C43" s="37" t="s">
        <v>3252</v>
      </c>
      <c r="D43" s="37" t="s">
        <v>3253</v>
      </c>
      <c r="E43" s="111" t="s">
        <v>3092</v>
      </c>
      <c r="F43" s="112" t="s">
        <v>3231</v>
      </c>
    </row>
    <row r="44" spans="1:6" ht="72.5">
      <c r="A44" s="37" t="s">
        <v>3254</v>
      </c>
      <c r="B44" s="37" t="s">
        <v>3255</v>
      </c>
      <c r="C44" s="116" t="s">
        <v>3256</v>
      </c>
      <c r="D44" s="37" t="s">
        <v>3257</v>
      </c>
      <c r="E44" s="111" t="s">
        <v>3092</v>
      </c>
      <c r="F44" s="112" t="s">
        <v>3209</v>
      </c>
    </row>
    <row r="45" spans="1:6" ht="72.5">
      <c r="A45" s="37" t="s">
        <v>3258</v>
      </c>
      <c r="B45" s="37" t="s">
        <v>3259</v>
      </c>
      <c r="C45" s="37" t="s">
        <v>3260</v>
      </c>
      <c r="D45" s="37" t="s">
        <v>3261</v>
      </c>
      <c r="E45" s="111" t="s">
        <v>3092</v>
      </c>
      <c r="F45" s="112" t="s">
        <v>3209</v>
      </c>
    </row>
    <row r="46" spans="1:6" ht="58">
      <c r="A46" s="37" t="s">
        <v>3262</v>
      </c>
      <c r="B46" s="37" t="s">
        <v>3263</v>
      </c>
      <c r="C46" s="37" t="s">
        <v>3264</v>
      </c>
      <c r="D46" s="37" t="s">
        <v>3265</v>
      </c>
      <c r="E46" s="111" t="s">
        <v>3092</v>
      </c>
      <c r="F46" s="112" t="s">
        <v>3231</v>
      </c>
    </row>
    <row r="47" spans="1:6" ht="72.5">
      <c r="A47" s="37" t="s">
        <v>3266</v>
      </c>
      <c r="B47" s="37" t="s">
        <v>3267</v>
      </c>
      <c r="C47" s="37" t="s">
        <v>3268</v>
      </c>
      <c r="D47" s="37" t="s">
        <v>3269</v>
      </c>
      <c r="E47" s="111" t="s">
        <v>3092</v>
      </c>
      <c r="F47" s="112" t="s">
        <v>3231</v>
      </c>
    </row>
    <row r="48" spans="1:6" ht="72.5">
      <c r="A48" s="37" t="s">
        <v>3270</v>
      </c>
      <c r="B48" s="37" t="s">
        <v>3271</v>
      </c>
      <c r="C48" s="37" t="s">
        <v>3272</v>
      </c>
      <c r="D48" s="37" t="s">
        <v>3273</v>
      </c>
      <c r="E48" s="111" t="s">
        <v>3092</v>
      </c>
      <c r="F48" s="112" t="s">
        <v>3231</v>
      </c>
    </row>
    <row r="49" spans="1:6" ht="72.5">
      <c r="A49" s="37" t="s">
        <v>3274</v>
      </c>
      <c r="B49" s="37" t="s">
        <v>3275</v>
      </c>
      <c r="C49" s="37" t="s">
        <v>3276</v>
      </c>
      <c r="D49" s="37" t="s">
        <v>3277</v>
      </c>
      <c r="E49" s="111" t="s">
        <v>3092</v>
      </c>
      <c r="F49" s="112" t="s">
        <v>3226</v>
      </c>
    </row>
    <row r="50" spans="1:6" ht="72.5">
      <c r="A50" s="37" t="s">
        <v>3278</v>
      </c>
      <c r="B50" s="37" t="s">
        <v>3279</v>
      </c>
      <c r="C50" s="37" t="s">
        <v>3280</v>
      </c>
      <c r="D50" s="37" t="s">
        <v>3281</v>
      </c>
      <c r="E50" s="111" t="s">
        <v>3092</v>
      </c>
      <c r="F50" s="112" t="s">
        <v>3226</v>
      </c>
    </row>
    <row r="51" spans="1:6" ht="72.5">
      <c r="A51" s="37" t="s">
        <v>3282</v>
      </c>
      <c r="B51" s="37" t="s">
        <v>3283</v>
      </c>
      <c r="C51" s="37" t="s">
        <v>3284</v>
      </c>
      <c r="D51" s="37" t="s">
        <v>3285</v>
      </c>
      <c r="E51" s="111" t="s">
        <v>3092</v>
      </c>
      <c r="F51" s="112" t="s">
        <v>3226</v>
      </c>
    </row>
    <row r="52" spans="1:6" ht="87">
      <c r="A52" s="37" t="s">
        <v>3286</v>
      </c>
      <c r="B52" s="37" t="s">
        <v>3287</v>
      </c>
      <c r="C52" s="37" t="s">
        <v>3288</v>
      </c>
      <c r="D52" s="37" t="s">
        <v>3289</v>
      </c>
      <c r="E52" s="111" t="s">
        <v>3092</v>
      </c>
      <c r="F52" s="112" t="s">
        <v>3209</v>
      </c>
    </row>
    <row r="53" spans="1:6" ht="72.5">
      <c r="A53" s="37" t="s">
        <v>1608</v>
      </c>
      <c r="B53" s="37" t="s">
        <v>3290</v>
      </c>
      <c r="C53" s="37" t="s">
        <v>3291</v>
      </c>
      <c r="D53" s="37" t="s">
        <v>3292</v>
      </c>
      <c r="E53" s="111" t="s">
        <v>3092</v>
      </c>
      <c r="F53" s="113" t="s">
        <v>3119</v>
      </c>
    </row>
    <row r="54" spans="1:6" ht="72.5">
      <c r="A54" s="37" t="s">
        <v>1452</v>
      </c>
      <c r="B54" s="37" t="s">
        <v>3293</v>
      </c>
      <c r="C54" s="37" t="s">
        <v>3294</v>
      </c>
      <c r="D54" s="37" t="s">
        <v>3295</v>
      </c>
      <c r="E54" s="111" t="s">
        <v>3092</v>
      </c>
      <c r="F54" s="113" t="s">
        <v>3119</v>
      </c>
    </row>
    <row r="55" spans="1:6" ht="72.5">
      <c r="A55" s="37" t="s">
        <v>2177</v>
      </c>
      <c r="B55" s="37" t="s">
        <v>3296</v>
      </c>
      <c r="C55" s="37" t="s">
        <v>3297</v>
      </c>
      <c r="D55" s="37" t="s">
        <v>3298</v>
      </c>
      <c r="E55" s="111" t="s">
        <v>3092</v>
      </c>
      <c r="F55" s="113" t="s">
        <v>3119</v>
      </c>
    </row>
    <row r="56" spans="1:6" ht="58">
      <c r="A56" s="37" t="s">
        <v>2095</v>
      </c>
      <c r="B56" s="37" t="s">
        <v>3299</v>
      </c>
      <c r="C56" s="37" t="s">
        <v>3300</v>
      </c>
      <c r="D56" s="37" t="s">
        <v>3301</v>
      </c>
      <c r="E56" s="111" t="s">
        <v>3092</v>
      </c>
      <c r="F56" s="113" t="s">
        <v>3119</v>
      </c>
    </row>
    <row r="57" spans="1:6" ht="87">
      <c r="A57" s="37" t="s">
        <v>3302</v>
      </c>
      <c r="B57" s="37" t="s">
        <v>3303</v>
      </c>
      <c r="C57" s="37" t="s">
        <v>3304</v>
      </c>
      <c r="D57" s="37" t="s">
        <v>3305</v>
      </c>
      <c r="E57" s="111" t="s">
        <v>3092</v>
      </c>
      <c r="F57" s="113" t="s">
        <v>3119</v>
      </c>
    </row>
    <row r="58" spans="1:6" ht="101.5">
      <c r="A58" s="37" t="s">
        <v>3306</v>
      </c>
      <c r="B58" s="37" t="s">
        <v>3307</v>
      </c>
      <c r="C58" s="37" t="s">
        <v>3308</v>
      </c>
      <c r="D58" s="37" t="s">
        <v>3309</v>
      </c>
      <c r="E58" s="111" t="s">
        <v>3092</v>
      </c>
      <c r="F58" s="113" t="s">
        <v>3119</v>
      </c>
    </row>
    <row r="59" spans="1:6" ht="87">
      <c r="A59" s="114" t="s">
        <v>1980</v>
      </c>
      <c r="B59" s="37" t="s">
        <v>3310</v>
      </c>
      <c r="C59" s="37" t="s">
        <v>3311</v>
      </c>
      <c r="D59" s="37" t="s">
        <v>3312</v>
      </c>
      <c r="E59" s="111" t="s">
        <v>3092</v>
      </c>
      <c r="F59" s="113" t="s">
        <v>3119</v>
      </c>
    </row>
    <row r="60" spans="1:6" ht="72.5">
      <c r="A60" s="37" t="s">
        <v>2456</v>
      </c>
      <c r="B60" s="37" t="s">
        <v>3313</v>
      </c>
      <c r="C60" s="37" t="s">
        <v>3314</v>
      </c>
      <c r="D60" s="37" t="s">
        <v>3315</v>
      </c>
      <c r="E60" s="111" t="s">
        <v>3092</v>
      </c>
      <c r="F60" s="113" t="s">
        <v>3119</v>
      </c>
    </row>
    <row r="61" spans="1:6" ht="58">
      <c r="A61" s="117" t="s">
        <v>3316</v>
      </c>
      <c r="B61" s="37" t="s">
        <v>3317</v>
      </c>
      <c r="C61" s="37" t="s">
        <v>3318</v>
      </c>
      <c r="D61" s="118" t="s">
        <v>3319</v>
      </c>
      <c r="E61" s="111" t="s">
        <v>3092</v>
      </c>
      <c r="F61" s="113" t="s">
        <v>3119</v>
      </c>
    </row>
    <row r="62" spans="1:6" ht="87">
      <c r="A62" s="119" t="s">
        <v>2493</v>
      </c>
      <c r="B62" s="37" t="s">
        <v>3320</v>
      </c>
      <c r="C62" s="37" t="s">
        <v>3321</v>
      </c>
      <c r="D62" s="118" t="s">
        <v>3322</v>
      </c>
      <c r="E62" s="111" t="s">
        <v>3092</v>
      </c>
      <c r="F62" s="113" t="s">
        <v>3119</v>
      </c>
    </row>
    <row r="63" spans="1:6" ht="58">
      <c r="A63" s="117" t="s">
        <v>1030</v>
      </c>
      <c r="B63" s="37" t="s">
        <v>3323</v>
      </c>
      <c r="C63" s="37" t="s">
        <v>3324</v>
      </c>
      <c r="D63" s="118" t="s">
        <v>3325</v>
      </c>
      <c r="E63" s="111" t="s">
        <v>3092</v>
      </c>
      <c r="F63" s="113" t="s">
        <v>3119</v>
      </c>
    </row>
    <row r="64" spans="1:6" ht="72.5">
      <c r="A64" s="117" t="s">
        <v>3326</v>
      </c>
      <c r="B64" s="37" t="s">
        <v>3327</v>
      </c>
      <c r="C64" s="37" t="s">
        <v>3328</v>
      </c>
      <c r="D64" s="118" t="s">
        <v>3329</v>
      </c>
      <c r="E64" s="111" t="s">
        <v>3092</v>
      </c>
      <c r="F64" s="113" t="s">
        <v>3119</v>
      </c>
    </row>
    <row r="65" spans="1:6" ht="72.5">
      <c r="A65" s="119" t="s">
        <v>1374</v>
      </c>
      <c r="B65" s="37" t="s">
        <v>3330</v>
      </c>
      <c r="C65" s="37" t="s">
        <v>3331</v>
      </c>
      <c r="D65" s="118" t="s">
        <v>3332</v>
      </c>
      <c r="E65" s="111" t="s">
        <v>3092</v>
      </c>
      <c r="F65" s="113" t="s">
        <v>3119</v>
      </c>
    </row>
    <row r="66" spans="1:6" ht="87">
      <c r="A66" s="109" t="s">
        <v>1642</v>
      </c>
      <c r="B66" s="37" t="s">
        <v>3333</v>
      </c>
      <c r="C66" s="120" t="s">
        <v>3334</v>
      </c>
      <c r="D66" s="109" t="s">
        <v>3335</v>
      </c>
      <c r="E66" s="111" t="s">
        <v>3092</v>
      </c>
      <c r="F66" s="113" t="s">
        <v>3119</v>
      </c>
    </row>
    <row r="67" spans="1:6" ht="130.5">
      <c r="A67" s="37" t="s">
        <v>3336</v>
      </c>
      <c r="B67" s="37" t="s">
        <v>3337</v>
      </c>
      <c r="C67" s="37" t="s">
        <v>3338</v>
      </c>
      <c r="D67" s="37" t="s">
        <v>3339</v>
      </c>
      <c r="E67" s="111" t="s">
        <v>3092</v>
      </c>
      <c r="F67" s="113" t="s">
        <v>3119</v>
      </c>
    </row>
    <row r="68" spans="1:6" ht="87">
      <c r="A68" s="37" t="s">
        <v>1714</v>
      </c>
      <c r="B68" s="37" t="s">
        <v>3340</v>
      </c>
      <c r="C68" s="37" t="s">
        <v>3341</v>
      </c>
      <c r="D68" s="37" t="s">
        <v>3342</v>
      </c>
      <c r="E68" s="111" t="s">
        <v>3092</v>
      </c>
      <c r="F68" s="113" t="s">
        <v>3119</v>
      </c>
    </row>
    <row r="69" spans="1:6" ht="87">
      <c r="A69" s="37" t="s">
        <v>1136</v>
      </c>
      <c r="B69" s="37" t="s">
        <v>3343</v>
      </c>
      <c r="C69" s="37" t="s">
        <v>3344</v>
      </c>
      <c r="D69" s="37" t="s">
        <v>3345</v>
      </c>
      <c r="E69" s="111" t="s">
        <v>3092</v>
      </c>
      <c r="F69" s="113" t="s">
        <v>3119</v>
      </c>
    </row>
    <row r="70" spans="1:6" ht="72.5">
      <c r="A70" s="37" t="s">
        <v>1157</v>
      </c>
      <c r="B70" s="37" t="s">
        <v>3346</v>
      </c>
      <c r="C70" s="37" t="s">
        <v>3347</v>
      </c>
      <c r="D70" s="37" t="s">
        <v>3348</v>
      </c>
      <c r="E70" s="111" t="s">
        <v>3092</v>
      </c>
      <c r="F70" s="113" t="s">
        <v>3119</v>
      </c>
    </row>
    <row r="71" spans="1:6" ht="72.5">
      <c r="A71" s="37" t="s">
        <v>1215</v>
      </c>
      <c r="B71" s="37" t="s">
        <v>3349</v>
      </c>
      <c r="C71" s="37" t="s">
        <v>3350</v>
      </c>
      <c r="D71" s="37" t="s">
        <v>3351</v>
      </c>
      <c r="E71" s="111" t="s">
        <v>3092</v>
      </c>
      <c r="F71" s="113" t="s">
        <v>3119</v>
      </c>
    </row>
    <row r="72" spans="1:6" ht="87">
      <c r="A72" s="37" t="s">
        <v>1130</v>
      </c>
      <c r="B72" s="37" t="s">
        <v>3352</v>
      </c>
      <c r="C72" s="37" t="s">
        <v>3353</v>
      </c>
      <c r="D72" s="37" t="s">
        <v>3354</v>
      </c>
      <c r="E72" s="111" t="s">
        <v>3092</v>
      </c>
      <c r="F72" s="113" t="s">
        <v>3119</v>
      </c>
    </row>
    <row r="73" spans="1:6" ht="87">
      <c r="A73" s="37" t="s">
        <v>3355</v>
      </c>
      <c r="B73" s="37" t="s">
        <v>3356</v>
      </c>
      <c r="C73" s="37" t="s">
        <v>3357</v>
      </c>
      <c r="D73" s="37" t="s">
        <v>3358</v>
      </c>
      <c r="E73" s="111" t="s">
        <v>3092</v>
      </c>
      <c r="F73" s="113" t="s">
        <v>3119</v>
      </c>
    </row>
    <row r="74" spans="1:6" ht="139.5">
      <c r="A74" s="121" t="s">
        <v>1142</v>
      </c>
      <c r="B74" s="114" t="s">
        <v>3359</v>
      </c>
      <c r="C74" s="122" t="s">
        <v>3360</v>
      </c>
      <c r="D74" s="121" t="s">
        <v>3361</v>
      </c>
      <c r="E74" s="111" t="s">
        <v>3092</v>
      </c>
      <c r="F74" s="113" t="s">
        <v>3119</v>
      </c>
    </row>
    <row r="75" spans="1:6" ht="124">
      <c r="A75" s="121" t="s">
        <v>1209</v>
      </c>
      <c r="B75" s="114" t="s">
        <v>3362</v>
      </c>
      <c r="C75" s="122" t="s">
        <v>3363</v>
      </c>
      <c r="D75" s="121" t="s">
        <v>3364</v>
      </c>
      <c r="E75" s="111" t="s">
        <v>3092</v>
      </c>
      <c r="F75" s="113" t="s">
        <v>3119</v>
      </c>
    </row>
    <row r="76" spans="1:6" ht="72.5">
      <c r="A76" s="121" t="s">
        <v>1035</v>
      </c>
      <c r="B76" s="37" t="s">
        <v>3365</v>
      </c>
      <c r="C76" s="37" t="s">
        <v>3366</v>
      </c>
      <c r="D76" s="37" t="s">
        <v>3367</v>
      </c>
      <c r="E76" s="111" t="s">
        <v>3092</v>
      </c>
      <c r="F76" s="113" t="s">
        <v>3119</v>
      </c>
    </row>
    <row r="77" spans="1:6" ht="58">
      <c r="A77" s="121" t="s">
        <v>1077</v>
      </c>
      <c r="B77" s="37" t="s">
        <v>3368</v>
      </c>
      <c r="C77" s="37" t="s">
        <v>3369</v>
      </c>
      <c r="D77" s="37" t="s">
        <v>3370</v>
      </c>
      <c r="E77" s="111" t="s">
        <v>3092</v>
      </c>
      <c r="F77" s="113" t="s">
        <v>3119</v>
      </c>
    </row>
    <row r="78" spans="1:6" ht="100.5" customHeight="1">
      <c r="A78" s="176" t="s">
        <v>2516</v>
      </c>
      <c r="B78" s="37" t="s">
        <v>3371</v>
      </c>
      <c r="C78" s="37" t="s">
        <v>3372</v>
      </c>
      <c r="D78" s="37" t="s">
        <v>3373</v>
      </c>
      <c r="E78" s="111" t="s">
        <v>3092</v>
      </c>
      <c r="F78" s="113" t="s">
        <v>3374</v>
      </c>
    </row>
    <row r="79" spans="1:6" ht="100.5" customHeight="1">
      <c r="A79" s="176" t="s">
        <v>2535</v>
      </c>
      <c r="B79" s="37" t="s">
        <v>3375</v>
      </c>
      <c r="C79" s="37" t="s">
        <v>3376</v>
      </c>
      <c r="D79" s="37" t="s">
        <v>3377</v>
      </c>
      <c r="E79" s="111" t="s">
        <v>3092</v>
      </c>
      <c r="F79" s="113" t="s">
        <v>3374</v>
      </c>
    </row>
    <row r="80" spans="1:6" ht="72.5">
      <c r="A80" s="176" t="s">
        <v>2554</v>
      </c>
      <c r="B80" s="37" t="s">
        <v>3378</v>
      </c>
      <c r="C80" s="37" t="s">
        <v>3379</v>
      </c>
      <c r="D80" s="37" t="s">
        <v>3380</v>
      </c>
      <c r="E80" s="111" t="s">
        <v>3092</v>
      </c>
      <c r="F80" s="113" t="s">
        <v>3374</v>
      </c>
    </row>
    <row r="81" spans="1:6" ht="72.5">
      <c r="A81" s="176" t="s">
        <v>2573</v>
      </c>
      <c r="B81" s="37" t="s">
        <v>3381</v>
      </c>
      <c r="C81" s="37" t="s">
        <v>3382</v>
      </c>
      <c r="D81" s="37" t="s">
        <v>3383</v>
      </c>
      <c r="E81" s="111" t="s">
        <v>3092</v>
      </c>
      <c r="F81" s="113" t="s">
        <v>3374</v>
      </c>
    </row>
    <row r="82" spans="1:6" ht="72.5">
      <c r="A82" s="176" t="s">
        <v>2592</v>
      </c>
      <c r="B82" s="37" t="s">
        <v>3384</v>
      </c>
      <c r="C82" s="37" t="s">
        <v>3385</v>
      </c>
      <c r="D82" s="37" t="s">
        <v>3386</v>
      </c>
      <c r="E82" s="111" t="s">
        <v>3092</v>
      </c>
      <c r="F82" s="113" t="s">
        <v>3374</v>
      </c>
    </row>
    <row r="83" spans="1:6" ht="72.5">
      <c r="A83" s="176" t="s">
        <v>2610</v>
      </c>
      <c r="B83" s="37" t="s">
        <v>3387</v>
      </c>
      <c r="C83" s="37" t="s">
        <v>3388</v>
      </c>
      <c r="D83" s="37" t="s">
        <v>3012</v>
      </c>
      <c r="E83" s="111" t="s">
        <v>3092</v>
      </c>
      <c r="F83" s="113" t="s">
        <v>3374</v>
      </c>
    </row>
    <row r="84" spans="1:6" ht="72.5">
      <c r="A84" s="176" t="s">
        <v>2629</v>
      </c>
      <c r="B84" s="37" t="s">
        <v>3389</v>
      </c>
      <c r="C84" s="37" t="s">
        <v>3390</v>
      </c>
      <c r="D84" s="37" t="s">
        <v>3391</v>
      </c>
      <c r="E84" s="111" t="s">
        <v>3092</v>
      </c>
      <c r="F84" s="113" t="s">
        <v>3374</v>
      </c>
    </row>
    <row r="85" spans="1:6" ht="72.5">
      <c r="A85" s="176" t="s">
        <v>2648</v>
      </c>
      <c r="B85" s="37" t="s">
        <v>3392</v>
      </c>
      <c r="C85" s="37" t="s">
        <v>3393</v>
      </c>
      <c r="D85" s="37" t="s">
        <v>3394</v>
      </c>
      <c r="E85" s="111" t="s">
        <v>3092</v>
      </c>
      <c r="F85" s="113" t="s">
        <v>3374</v>
      </c>
    </row>
    <row r="86" spans="1:6" ht="72.5">
      <c r="A86" s="176" t="s">
        <v>3395</v>
      </c>
      <c r="B86" s="37" t="s">
        <v>3396</v>
      </c>
      <c r="C86" s="37" t="s">
        <v>3397</v>
      </c>
      <c r="D86" s="282" t="s">
        <v>3398</v>
      </c>
      <c r="E86" s="111" t="s">
        <v>3399</v>
      </c>
      <c r="F86" s="113" t="s">
        <v>3374</v>
      </c>
    </row>
    <row r="87" spans="1:6" ht="43.5">
      <c r="A87" s="281" t="s">
        <v>3400</v>
      </c>
      <c r="B87" s="282" t="s">
        <v>3401</v>
      </c>
      <c r="C87" s="485" t="s">
        <v>3402</v>
      </c>
      <c r="D87" s="489" t="s">
        <v>3398</v>
      </c>
      <c r="E87" s="487" t="s">
        <v>3399</v>
      </c>
      <c r="F87" s="283" t="s">
        <v>3374</v>
      </c>
    </row>
    <row r="88" spans="1:6" ht="43.5">
      <c r="A88" s="315" t="s">
        <v>2701</v>
      </c>
      <c r="B88" s="284" t="s">
        <v>3403</v>
      </c>
      <c r="C88" s="486" t="s">
        <v>3404</v>
      </c>
      <c r="D88" s="490" t="s">
        <v>3405</v>
      </c>
      <c r="E88" s="488" t="s">
        <v>3092</v>
      </c>
      <c r="F88" s="284" t="s">
        <v>3374</v>
      </c>
    </row>
    <row r="89" spans="1:6" ht="29">
      <c r="A89" s="315" t="s">
        <v>2707</v>
      </c>
      <c r="B89" s="284" t="s">
        <v>3406</v>
      </c>
      <c r="C89" s="486" t="s">
        <v>3407</v>
      </c>
      <c r="D89" s="490" t="s">
        <v>3408</v>
      </c>
      <c r="E89" s="488" t="s">
        <v>3399</v>
      </c>
      <c r="F89" s="284" t="s">
        <v>3374</v>
      </c>
    </row>
    <row r="90" spans="1:6" ht="29">
      <c r="A90" s="315" t="s">
        <v>2712</v>
      </c>
      <c r="B90" s="284" t="s">
        <v>3409</v>
      </c>
      <c r="C90" s="486" t="s">
        <v>3410</v>
      </c>
      <c r="D90" s="490" t="s">
        <v>3411</v>
      </c>
      <c r="E90" s="488" t="s">
        <v>3092</v>
      </c>
      <c r="F90" s="284" t="s">
        <v>3374</v>
      </c>
    </row>
    <row r="91" spans="1:6" ht="29">
      <c r="A91" s="315" t="s">
        <v>2717</v>
      </c>
      <c r="B91" s="284" t="s">
        <v>3412</v>
      </c>
      <c r="C91" s="486" t="s">
        <v>3413</v>
      </c>
      <c r="D91" s="490" t="s">
        <v>3414</v>
      </c>
      <c r="E91" s="488" t="s">
        <v>3399</v>
      </c>
      <c r="F91" s="284" t="s">
        <v>3374</v>
      </c>
    </row>
    <row r="92" spans="1:6" ht="29">
      <c r="A92" s="315" t="s">
        <v>2723</v>
      </c>
      <c r="B92" s="284" t="s">
        <v>3415</v>
      </c>
      <c r="C92" s="486" t="s">
        <v>3416</v>
      </c>
      <c r="D92" s="490" t="s">
        <v>3417</v>
      </c>
      <c r="E92" s="488" t="s">
        <v>3092</v>
      </c>
      <c r="F92" s="284" t="s">
        <v>3374</v>
      </c>
    </row>
    <row r="93" spans="1:6" ht="29">
      <c r="A93" s="315" t="s">
        <v>2729</v>
      </c>
      <c r="B93" s="284" t="s">
        <v>3418</v>
      </c>
      <c r="C93" s="486" t="s">
        <v>3419</v>
      </c>
      <c r="D93" s="490" t="s">
        <v>3420</v>
      </c>
      <c r="E93" s="488" t="s">
        <v>3092</v>
      </c>
      <c r="F93" s="284" t="s">
        <v>3374</v>
      </c>
    </row>
    <row r="94" spans="1:6" ht="29">
      <c r="A94" s="315" t="s">
        <v>2734</v>
      </c>
      <c r="B94" s="284" t="s">
        <v>3421</v>
      </c>
      <c r="C94" s="486" t="s">
        <v>3422</v>
      </c>
      <c r="D94" s="490" t="s">
        <v>3423</v>
      </c>
      <c r="E94" s="488" t="s">
        <v>3399</v>
      </c>
      <c r="F94" s="284" t="s">
        <v>3374</v>
      </c>
    </row>
    <row r="95" spans="1:6" ht="29">
      <c r="A95" s="315" t="s">
        <v>2739</v>
      </c>
      <c r="B95" s="284" t="s">
        <v>3424</v>
      </c>
      <c r="C95" s="486" t="s">
        <v>3425</v>
      </c>
      <c r="D95" s="490" t="s">
        <v>3426</v>
      </c>
      <c r="E95" s="488" t="s">
        <v>3399</v>
      </c>
      <c r="F95" s="284" t="s">
        <v>3374</v>
      </c>
    </row>
    <row r="96" spans="1:6" ht="29">
      <c r="A96" s="315" t="s">
        <v>2744</v>
      </c>
      <c r="B96" s="284" t="s">
        <v>3427</v>
      </c>
      <c r="C96" s="486" t="s">
        <v>3428</v>
      </c>
      <c r="D96" s="490" t="s">
        <v>3429</v>
      </c>
      <c r="E96" s="488" t="s">
        <v>3092</v>
      </c>
      <c r="F96" s="284" t="s">
        <v>3374</v>
      </c>
    </row>
    <row r="97" spans="1:6" ht="29">
      <c r="A97" s="315" t="s">
        <v>2749</v>
      </c>
      <c r="B97" s="284" t="s">
        <v>3430</v>
      </c>
      <c r="C97" s="486" t="s">
        <v>3431</v>
      </c>
      <c r="D97" s="490" t="s">
        <v>3432</v>
      </c>
      <c r="E97" s="488" t="s">
        <v>3399</v>
      </c>
      <c r="F97" s="284" t="s">
        <v>3374</v>
      </c>
    </row>
    <row r="98" spans="1:6" ht="29">
      <c r="A98" s="315" t="s">
        <v>2754</v>
      </c>
      <c r="B98" s="284" t="s">
        <v>3433</v>
      </c>
      <c r="C98" s="486" t="s">
        <v>3434</v>
      </c>
      <c r="D98" s="490" t="s">
        <v>3435</v>
      </c>
      <c r="E98" s="488" t="s">
        <v>3399</v>
      </c>
      <c r="F98" s="284" t="s">
        <v>3374</v>
      </c>
    </row>
    <row r="99" spans="1:6" ht="29">
      <c r="A99" s="315" t="s">
        <v>2759</v>
      </c>
      <c r="B99" s="284" t="s">
        <v>3436</v>
      </c>
      <c r="C99" s="486" t="s">
        <v>3437</v>
      </c>
      <c r="D99" s="490" t="s">
        <v>3438</v>
      </c>
      <c r="E99" s="488" t="s">
        <v>3092</v>
      </c>
      <c r="F99" s="284" t="s">
        <v>3374</v>
      </c>
    </row>
    <row r="100" spans="1:6" ht="29">
      <c r="A100" s="315" t="s">
        <v>2764</v>
      </c>
      <c r="B100" s="284" t="s">
        <v>3439</v>
      </c>
      <c r="C100" s="486" t="s">
        <v>3440</v>
      </c>
      <c r="D100" s="490" t="s">
        <v>3441</v>
      </c>
      <c r="E100" s="488" t="s">
        <v>3092</v>
      </c>
      <c r="F100" s="284" t="s">
        <v>3374</v>
      </c>
    </row>
    <row r="101" spans="1:6" ht="29">
      <c r="A101" s="315" t="s">
        <v>2769</v>
      </c>
      <c r="B101" s="284" t="s">
        <v>3442</v>
      </c>
      <c r="C101" s="486" t="s">
        <v>3443</v>
      </c>
      <c r="D101" s="490" t="s">
        <v>3444</v>
      </c>
      <c r="E101" s="488" t="s">
        <v>3399</v>
      </c>
      <c r="F101" s="284" t="s">
        <v>3374</v>
      </c>
    </row>
    <row r="102" spans="1:6" ht="43.5">
      <c r="A102" s="492" t="s">
        <v>3445</v>
      </c>
      <c r="B102" s="284" t="s">
        <v>3446</v>
      </c>
      <c r="C102" s="284" t="s">
        <v>3447</v>
      </c>
      <c r="D102" s="284" t="s">
        <v>3448</v>
      </c>
      <c r="E102" s="494" t="s">
        <v>3092</v>
      </c>
      <c r="F102" s="284" t="s">
        <v>3449</v>
      </c>
    </row>
    <row r="103" spans="1:6" ht="43.5">
      <c r="A103" s="492" t="s">
        <v>3450</v>
      </c>
      <c r="B103" s="284" t="s">
        <v>3451</v>
      </c>
      <c r="C103" s="284" t="s">
        <v>3452</v>
      </c>
      <c r="D103" s="284" t="s">
        <v>3453</v>
      </c>
      <c r="E103" s="494" t="s">
        <v>3092</v>
      </c>
      <c r="F103" s="284" t="s">
        <v>3454</v>
      </c>
    </row>
    <row r="104" spans="1:6" ht="43.5">
      <c r="A104" s="492" t="s">
        <v>3455</v>
      </c>
      <c r="B104" s="284" t="s">
        <v>3456</v>
      </c>
      <c r="C104" s="284" t="s">
        <v>3457</v>
      </c>
      <c r="D104" s="284" t="s">
        <v>3458</v>
      </c>
      <c r="E104" s="494" t="s">
        <v>3092</v>
      </c>
      <c r="F104" s="284" t="s">
        <v>3459</v>
      </c>
    </row>
    <row r="105" spans="1:6" ht="29">
      <c r="A105" s="492" t="s">
        <v>3460</v>
      </c>
      <c r="B105" s="284" t="s">
        <v>3461</v>
      </c>
      <c r="C105" s="284" t="s">
        <v>3462</v>
      </c>
      <c r="D105" s="284" t="s">
        <v>3463</v>
      </c>
      <c r="E105" s="494" t="s">
        <v>3092</v>
      </c>
      <c r="F105" s="284" t="s">
        <v>3464</v>
      </c>
    </row>
    <row r="106" spans="1:6" ht="29">
      <c r="A106" s="492" t="s">
        <v>3465</v>
      </c>
      <c r="B106" s="284" t="s">
        <v>3466</v>
      </c>
      <c r="C106" s="284" t="s">
        <v>3467</v>
      </c>
      <c r="D106" s="284" t="s">
        <v>3468</v>
      </c>
      <c r="E106" s="494" t="s">
        <v>3092</v>
      </c>
      <c r="F106" s="284" t="s">
        <v>3469</v>
      </c>
    </row>
    <row r="107" spans="1:6" ht="29">
      <c r="A107" s="492" t="s">
        <v>3470</v>
      </c>
      <c r="B107" s="284" t="s">
        <v>3471</v>
      </c>
      <c r="C107" s="284" t="s">
        <v>3472</v>
      </c>
      <c r="D107" s="284" t="s">
        <v>3473</v>
      </c>
      <c r="E107" s="494" t="s">
        <v>3092</v>
      </c>
      <c r="F107" s="284" t="s">
        <v>3474</v>
      </c>
    </row>
    <row r="108" spans="1:6" ht="29">
      <c r="A108" s="492" t="s">
        <v>3475</v>
      </c>
      <c r="B108" s="284" t="s">
        <v>3476</v>
      </c>
      <c r="C108" s="284" t="s">
        <v>3477</v>
      </c>
      <c r="D108" s="284" t="s">
        <v>3478</v>
      </c>
      <c r="E108" s="494" t="s">
        <v>3092</v>
      </c>
      <c r="F108" s="284" t="s">
        <v>3479</v>
      </c>
    </row>
    <row r="109" spans="1:6" ht="29">
      <c r="A109" s="492" t="s">
        <v>3480</v>
      </c>
      <c r="B109" s="284" t="s">
        <v>3481</v>
      </c>
      <c r="C109" s="284" t="s">
        <v>3482</v>
      </c>
      <c r="D109" s="284" t="s">
        <v>3483</v>
      </c>
      <c r="E109" s="494" t="s">
        <v>3092</v>
      </c>
      <c r="F109" s="284" t="s">
        <v>3484</v>
      </c>
    </row>
    <row r="110" spans="1:6" ht="29">
      <c r="A110" s="492" t="s">
        <v>3485</v>
      </c>
      <c r="B110" s="284" t="s">
        <v>3486</v>
      </c>
      <c r="C110" s="284" t="s">
        <v>3487</v>
      </c>
      <c r="D110" s="284" t="s">
        <v>3488</v>
      </c>
      <c r="E110" s="494" t="s">
        <v>3092</v>
      </c>
      <c r="F110" s="284" t="s">
        <v>3489</v>
      </c>
    </row>
    <row r="111" spans="1:6" ht="29">
      <c r="A111" s="492" t="s">
        <v>3490</v>
      </c>
      <c r="B111" s="284" t="s">
        <v>3491</v>
      </c>
      <c r="C111" s="284" t="s">
        <v>3492</v>
      </c>
      <c r="D111" s="284" t="s">
        <v>3493</v>
      </c>
      <c r="E111" s="494" t="s">
        <v>3092</v>
      </c>
      <c r="F111" s="284" t="s">
        <v>3494</v>
      </c>
    </row>
    <row r="112" spans="1:6" ht="29">
      <c r="A112" s="492" t="s">
        <v>3495</v>
      </c>
      <c r="B112" s="284" t="s">
        <v>3496</v>
      </c>
      <c r="C112" s="284" t="s">
        <v>3497</v>
      </c>
      <c r="D112" s="284" t="s">
        <v>3498</v>
      </c>
      <c r="E112" s="494" t="s">
        <v>3092</v>
      </c>
      <c r="F112" s="284" t="s">
        <v>3499</v>
      </c>
    </row>
    <row r="113" spans="1:6" ht="29">
      <c r="A113" s="492" t="s">
        <v>3500</v>
      </c>
      <c r="B113" s="284" t="s">
        <v>3501</v>
      </c>
      <c r="C113" s="284" t="s">
        <v>3502</v>
      </c>
      <c r="D113" s="284" t="s">
        <v>3503</v>
      </c>
      <c r="E113" s="494" t="s">
        <v>3092</v>
      </c>
      <c r="F113" s="284" t="s">
        <v>3504</v>
      </c>
    </row>
    <row r="114" spans="1:6" ht="29">
      <c r="A114" s="492" t="s">
        <v>3505</v>
      </c>
      <c r="B114" s="284" t="s">
        <v>3506</v>
      </c>
      <c r="C114" s="284" t="s">
        <v>3507</v>
      </c>
      <c r="D114" s="284" t="s">
        <v>3508</v>
      </c>
      <c r="E114" s="494" t="s">
        <v>3092</v>
      </c>
      <c r="F114" s="284" t="s">
        <v>3509</v>
      </c>
    </row>
    <row r="115" spans="1:6" ht="29">
      <c r="A115" s="492" t="s">
        <v>3510</v>
      </c>
      <c r="B115" s="284" t="s">
        <v>3511</v>
      </c>
      <c r="C115" s="284" t="s">
        <v>3512</v>
      </c>
      <c r="D115" s="284" t="s">
        <v>3513</v>
      </c>
      <c r="E115" s="494" t="s">
        <v>3092</v>
      </c>
      <c r="F115" s="284" t="s">
        <v>3514</v>
      </c>
    </row>
    <row r="116" spans="1:6" ht="29">
      <c r="A116" s="492" t="s">
        <v>3515</v>
      </c>
      <c r="B116" s="284" t="s">
        <v>3516</v>
      </c>
      <c r="C116" s="284" t="s">
        <v>3517</v>
      </c>
      <c r="D116" s="284" t="s">
        <v>3518</v>
      </c>
      <c r="E116" s="494" t="s">
        <v>3092</v>
      </c>
      <c r="F116" s="284" t="s">
        <v>3519</v>
      </c>
    </row>
    <row r="117" spans="1:6" ht="29">
      <c r="A117" s="492" t="s">
        <v>3520</v>
      </c>
      <c r="B117" s="284" t="s">
        <v>3521</v>
      </c>
      <c r="C117" s="284" t="s">
        <v>3522</v>
      </c>
      <c r="D117" s="284" t="s">
        <v>3523</v>
      </c>
      <c r="E117" s="494" t="s">
        <v>3092</v>
      </c>
      <c r="F117" s="284" t="s">
        <v>3524</v>
      </c>
    </row>
    <row r="118" spans="1:6" ht="29">
      <c r="A118" s="492" t="s">
        <v>3525</v>
      </c>
      <c r="B118" s="284" t="s">
        <v>3526</v>
      </c>
      <c r="C118" s="284" t="s">
        <v>3527</v>
      </c>
      <c r="D118" s="284" t="s">
        <v>3528</v>
      </c>
      <c r="E118" s="494" t="s">
        <v>3092</v>
      </c>
      <c r="F118" s="284" t="s">
        <v>3529</v>
      </c>
    </row>
    <row r="119" spans="1:6" ht="29">
      <c r="A119" s="492" t="s">
        <v>3530</v>
      </c>
      <c r="B119" s="284" t="s">
        <v>3531</v>
      </c>
      <c r="C119" s="284" t="s">
        <v>3532</v>
      </c>
      <c r="D119" s="284" t="s">
        <v>3533</v>
      </c>
      <c r="E119" s="494" t="s">
        <v>3092</v>
      </c>
      <c r="F119" s="284" t="s">
        <v>3534</v>
      </c>
    </row>
    <row r="120" spans="1:6" ht="29">
      <c r="A120" s="492" t="s">
        <v>3535</v>
      </c>
      <c r="B120" s="284" t="s">
        <v>3536</v>
      </c>
      <c r="C120" s="284" t="s">
        <v>3537</v>
      </c>
      <c r="D120" s="284" t="s">
        <v>3538</v>
      </c>
      <c r="E120" s="494" t="s">
        <v>3092</v>
      </c>
      <c r="F120" s="284" t="s">
        <v>3469</v>
      </c>
    </row>
    <row r="121" spans="1:6" ht="29">
      <c r="A121" s="492" t="s">
        <v>3539</v>
      </c>
      <c r="B121" s="284" t="s">
        <v>3540</v>
      </c>
      <c r="C121" s="284" t="s">
        <v>3541</v>
      </c>
      <c r="D121" s="284" t="s">
        <v>3542</v>
      </c>
      <c r="E121" s="494" t="s">
        <v>3092</v>
      </c>
      <c r="F121" s="284" t="s">
        <v>3543</v>
      </c>
    </row>
    <row r="122" spans="1:6" ht="29">
      <c r="A122" s="492" t="s">
        <v>2849</v>
      </c>
      <c r="B122" s="284" t="s">
        <v>3544</v>
      </c>
      <c r="C122" s="284" t="s">
        <v>3545</v>
      </c>
      <c r="D122" s="284" t="s">
        <v>3546</v>
      </c>
      <c r="E122" s="494" t="s">
        <v>3092</v>
      </c>
      <c r="F122" s="284" t="s">
        <v>3547</v>
      </c>
    </row>
  </sheetData>
  <phoneticPr fontId="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A9C01-822A-4D65-8E05-82282402F62A}">
  <sheetPr codeName="Sheet18">
    <tabColor theme="9"/>
  </sheetPr>
  <dimension ref="A1:M150"/>
  <sheetViews>
    <sheetView topLeftCell="A65" workbookViewId="0">
      <selection activeCell="A2" sqref="A2:A87"/>
    </sheetView>
  </sheetViews>
  <sheetFormatPr defaultColWidth="9.1796875" defaultRowHeight="12"/>
  <cols>
    <col min="1" max="1" width="36.1796875" style="2" customWidth="1"/>
    <col min="2" max="2" width="66.453125" style="6" customWidth="1"/>
    <col min="3" max="3" width="81" style="6" customWidth="1"/>
    <col min="4" max="4" width="30.54296875" style="5" customWidth="1"/>
    <col min="5" max="12" width="9.1796875" style="1"/>
    <col min="13" max="13" width="77" style="6" customWidth="1"/>
    <col min="14" max="16384" width="9.1796875" style="1"/>
  </cols>
  <sheetData>
    <row r="1" spans="1:13">
      <c r="A1" s="2" t="s">
        <v>235</v>
      </c>
      <c r="B1" s="6" t="s">
        <v>3548</v>
      </c>
      <c r="C1" s="6" t="s">
        <v>3549</v>
      </c>
      <c r="D1" s="3"/>
      <c r="M1" s="6" t="s">
        <v>3550</v>
      </c>
    </row>
    <row r="2" spans="1:13" ht="24">
      <c r="A2" s="2" t="s">
        <v>242</v>
      </c>
      <c r="B2" s="6" t="s">
        <v>3551</v>
      </c>
      <c r="C2" s="6" t="s">
        <v>240</v>
      </c>
      <c r="D2" s="4"/>
      <c r="M2" s="6" t="s">
        <v>3552</v>
      </c>
    </row>
    <row r="3" spans="1:13" ht="24">
      <c r="A3" s="2" t="s">
        <v>247</v>
      </c>
      <c r="B3" s="6" t="s">
        <v>3551</v>
      </c>
      <c r="C3" s="6" t="s">
        <v>245</v>
      </c>
      <c r="D3" s="4"/>
      <c r="M3" s="6" t="s">
        <v>3553</v>
      </c>
    </row>
    <row r="4" spans="1:13" ht="24">
      <c r="A4" s="2" t="s">
        <v>251</v>
      </c>
      <c r="B4" s="6" t="s">
        <v>3551</v>
      </c>
      <c r="C4" s="6" t="s">
        <v>249</v>
      </c>
      <c r="D4" s="4"/>
      <c r="M4" s="6" t="s">
        <v>3554</v>
      </c>
    </row>
    <row r="5" spans="1:13" ht="24">
      <c r="A5" s="2" t="s">
        <v>255</v>
      </c>
      <c r="B5" s="6" t="s">
        <v>3551</v>
      </c>
      <c r="C5" s="6" t="s">
        <v>253</v>
      </c>
      <c r="D5" s="4"/>
      <c r="M5" s="6" t="s">
        <v>3555</v>
      </c>
    </row>
    <row r="6" spans="1:13" ht="24">
      <c r="A6" s="2" t="s">
        <v>259</v>
      </c>
      <c r="B6" s="6" t="s">
        <v>3551</v>
      </c>
      <c r="C6" s="6" t="s">
        <v>257</v>
      </c>
      <c r="D6" s="4"/>
      <c r="M6" s="6" t="s">
        <v>3556</v>
      </c>
    </row>
    <row r="7" spans="1:13" ht="24">
      <c r="A7" s="2" t="s">
        <v>263</v>
      </c>
      <c r="B7" s="6" t="s">
        <v>3551</v>
      </c>
      <c r="C7" s="6" t="s">
        <v>261</v>
      </c>
      <c r="D7" s="4"/>
      <c r="M7" s="6" t="s">
        <v>3557</v>
      </c>
    </row>
    <row r="8" spans="1:13" ht="24">
      <c r="A8" s="2" t="s">
        <v>267</v>
      </c>
      <c r="B8" s="6" t="s">
        <v>3551</v>
      </c>
      <c r="C8" s="6" t="s">
        <v>265</v>
      </c>
      <c r="D8" s="4"/>
      <c r="M8" s="6" t="s">
        <v>3558</v>
      </c>
    </row>
    <row r="9" spans="1:13" ht="24">
      <c r="A9" s="2" t="s">
        <v>272</v>
      </c>
      <c r="B9" s="6" t="s">
        <v>3559</v>
      </c>
      <c r="C9" s="6" t="s">
        <v>270</v>
      </c>
      <c r="M9" s="6" t="s">
        <v>3560</v>
      </c>
    </row>
    <row r="10" spans="1:13" ht="24">
      <c r="A10" s="2" t="s">
        <v>276</v>
      </c>
      <c r="B10" s="6" t="s">
        <v>3559</v>
      </c>
      <c r="C10" s="6" t="s">
        <v>274</v>
      </c>
      <c r="M10" s="6" t="s">
        <v>3561</v>
      </c>
    </row>
    <row r="11" spans="1:13" ht="24">
      <c r="A11" s="2" t="s">
        <v>280</v>
      </c>
      <c r="B11" s="6" t="s">
        <v>3559</v>
      </c>
      <c r="C11" s="6" t="s">
        <v>278</v>
      </c>
      <c r="M11" s="6" t="s">
        <v>3562</v>
      </c>
    </row>
    <row r="12" spans="1:13" ht="24">
      <c r="A12" s="2" t="s">
        <v>284</v>
      </c>
      <c r="B12" s="6" t="s">
        <v>3559</v>
      </c>
      <c r="C12" s="6" t="s">
        <v>282</v>
      </c>
      <c r="M12" s="6" t="s">
        <v>3563</v>
      </c>
    </row>
    <row r="13" spans="1:13" ht="24">
      <c r="A13" s="2" t="s">
        <v>288</v>
      </c>
      <c r="B13" s="6" t="s">
        <v>3559</v>
      </c>
      <c r="C13" s="6" t="s">
        <v>286</v>
      </c>
      <c r="M13" s="6" t="s">
        <v>3564</v>
      </c>
    </row>
    <row r="14" spans="1:13" ht="24">
      <c r="A14" s="2" t="s">
        <v>292</v>
      </c>
      <c r="B14" s="6" t="s">
        <v>3559</v>
      </c>
      <c r="C14" s="6" t="s">
        <v>290</v>
      </c>
      <c r="M14" s="6" t="s">
        <v>3565</v>
      </c>
    </row>
    <row r="15" spans="1:13" ht="24">
      <c r="A15" s="2" t="s">
        <v>296</v>
      </c>
      <c r="B15" s="6" t="s">
        <v>3559</v>
      </c>
      <c r="C15" s="6" t="s">
        <v>294</v>
      </c>
      <c r="M15" s="6" t="s">
        <v>3566</v>
      </c>
    </row>
    <row r="16" spans="1:13" ht="24">
      <c r="A16" s="2" t="s">
        <v>300</v>
      </c>
      <c r="B16" s="6" t="s">
        <v>3559</v>
      </c>
      <c r="C16" s="6" t="s">
        <v>298</v>
      </c>
      <c r="M16" s="6" t="s">
        <v>3567</v>
      </c>
    </row>
    <row r="17" spans="1:13" ht="24">
      <c r="A17" s="2" t="s">
        <v>304</v>
      </c>
      <c r="B17" s="6" t="s">
        <v>3559</v>
      </c>
      <c r="C17" s="6" t="s">
        <v>302</v>
      </c>
      <c r="M17" s="6" t="s">
        <v>3568</v>
      </c>
    </row>
    <row r="18" spans="1:13" ht="24">
      <c r="A18" s="2" t="s">
        <v>308</v>
      </c>
      <c r="B18" s="6" t="s">
        <v>3559</v>
      </c>
      <c r="C18" s="6" t="s">
        <v>306</v>
      </c>
      <c r="M18" s="6" t="s">
        <v>3569</v>
      </c>
    </row>
    <row r="19" spans="1:13" ht="24">
      <c r="A19" s="2" t="s">
        <v>312</v>
      </c>
      <c r="B19" s="6" t="s">
        <v>3559</v>
      </c>
      <c r="C19" s="6" t="s">
        <v>310</v>
      </c>
      <c r="D19" s="1"/>
      <c r="M19" s="6" t="s">
        <v>3570</v>
      </c>
    </row>
    <row r="20" spans="1:13" ht="24">
      <c r="A20" s="2" t="s">
        <v>316</v>
      </c>
      <c r="B20" s="6" t="s">
        <v>3571</v>
      </c>
      <c r="C20" s="6" t="s">
        <v>314</v>
      </c>
      <c r="M20" s="6" t="s">
        <v>3572</v>
      </c>
    </row>
    <row r="21" spans="1:13" ht="24">
      <c r="A21" s="2" t="s">
        <v>320</v>
      </c>
      <c r="B21" s="6" t="s">
        <v>3571</v>
      </c>
      <c r="C21" s="6" t="s">
        <v>318</v>
      </c>
      <c r="M21" s="6" t="s">
        <v>3573</v>
      </c>
    </row>
    <row r="22" spans="1:13" ht="24">
      <c r="A22" s="2" t="s">
        <v>324</v>
      </c>
      <c r="B22" s="6" t="s">
        <v>3571</v>
      </c>
      <c r="C22" s="6" t="s">
        <v>322</v>
      </c>
      <c r="M22" s="6" t="s">
        <v>3574</v>
      </c>
    </row>
    <row r="23" spans="1:13" ht="24">
      <c r="A23" s="2" t="s">
        <v>328</v>
      </c>
      <c r="B23" s="6" t="s">
        <v>3571</v>
      </c>
      <c r="C23" s="6" t="s">
        <v>3575</v>
      </c>
      <c r="M23" s="6" t="s">
        <v>3576</v>
      </c>
    </row>
    <row r="24" spans="1:13" ht="24">
      <c r="A24" s="2" t="s">
        <v>332</v>
      </c>
      <c r="B24" s="6" t="s">
        <v>3571</v>
      </c>
      <c r="C24" s="6" t="s">
        <v>330</v>
      </c>
      <c r="M24" s="6" t="s">
        <v>3577</v>
      </c>
    </row>
    <row r="25" spans="1:13" ht="24">
      <c r="A25" s="2" t="s">
        <v>336</v>
      </c>
      <c r="B25" s="6" t="s">
        <v>3571</v>
      </c>
      <c r="C25" s="6" t="s">
        <v>334</v>
      </c>
      <c r="M25" s="6" t="s">
        <v>3578</v>
      </c>
    </row>
    <row r="26" spans="1:13" ht="24">
      <c r="A26" s="2" t="s">
        <v>340</v>
      </c>
      <c r="B26" s="6" t="s">
        <v>3571</v>
      </c>
      <c r="C26" s="6" t="s">
        <v>338</v>
      </c>
      <c r="M26" s="6" t="s">
        <v>3579</v>
      </c>
    </row>
    <row r="27" spans="1:13" ht="24">
      <c r="A27" s="2" t="s">
        <v>345</v>
      </c>
      <c r="B27" s="6" t="s">
        <v>3580</v>
      </c>
      <c r="C27" s="6" t="s">
        <v>1453</v>
      </c>
      <c r="M27" s="6" t="s">
        <v>3581</v>
      </c>
    </row>
    <row r="28" spans="1:13" ht="24">
      <c r="A28" s="2" t="s">
        <v>349</v>
      </c>
      <c r="B28" s="6" t="s">
        <v>3580</v>
      </c>
      <c r="C28" s="6" t="s">
        <v>1507</v>
      </c>
      <c r="M28" s="6" t="s">
        <v>3582</v>
      </c>
    </row>
    <row r="29" spans="1:13" ht="24">
      <c r="A29" s="2" t="s">
        <v>353</v>
      </c>
      <c r="B29" s="6" t="s">
        <v>3580</v>
      </c>
      <c r="C29" s="6" t="s">
        <v>1539</v>
      </c>
      <c r="M29" s="6" t="s">
        <v>3583</v>
      </c>
    </row>
    <row r="30" spans="1:13" ht="24">
      <c r="A30" s="2" t="s">
        <v>357</v>
      </c>
      <c r="B30" s="6" t="s">
        <v>3580</v>
      </c>
      <c r="C30" s="6" t="s">
        <v>1573</v>
      </c>
      <c r="M30" s="6" t="s">
        <v>3584</v>
      </c>
    </row>
    <row r="31" spans="1:13" ht="24">
      <c r="A31" s="2" t="s">
        <v>361</v>
      </c>
      <c r="B31" s="6" t="s">
        <v>3580</v>
      </c>
      <c r="C31" s="6" t="s">
        <v>1585</v>
      </c>
      <c r="M31" s="6" t="s">
        <v>3585</v>
      </c>
    </row>
    <row r="32" spans="1:13" ht="24">
      <c r="A32" s="2" t="s">
        <v>369</v>
      </c>
      <c r="B32" s="6" t="s">
        <v>3580</v>
      </c>
      <c r="C32" s="6" t="s">
        <v>1603</v>
      </c>
      <c r="M32" s="6" t="s">
        <v>3586</v>
      </c>
    </row>
    <row r="33" spans="1:13" ht="24">
      <c r="A33" s="2" t="s">
        <v>365</v>
      </c>
      <c r="B33" s="6" t="s">
        <v>3580</v>
      </c>
      <c r="C33" s="6" t="s">
        <v>1621</v>
      </c>
      <c r="D33" s="1"/>
      <c r="M33" s="6" t="s">
        <v>3587</v>
      </c>
    </row>
    <row r="34" spans="1:13" ht="24">
      <c r="A34" s="2" t="s">
        <v>373</v>
      </c>
      <c r="B34" s="6" t="s">
        <v>3588</v>
      </c>
      <c r="C34" s="6" t="s">
        <v>371</v>
      </c>
      <c r="M34" s="6" t="s">
        <v>3589</v>
      </c>
    </row>
    <row r="35" spans="1:13" ht="24">
      <c r="A35" s="2" t="s">
        <v>377</v>
      </c>
      <c r="B35" s="6" t="s">
        <v>3588</v>
      </c>
      <c r="C35" s="6" t="s">
        <v>375</v>
      </c>
      <c r="M35" s="6" t="s">
        <v>3590</v>
      </c>
    </row>
    <row r="36" spans="1:13" ht="24">
      <c r="A36" s="2" t="s">
        <v>381</v>
      </c>
      <c r="B36" s="6" t="s">
        <v>3588</v>
      </c>
      <c r="C36" s="6" t="s">
        <v>379</v>
      </c>
      <c r="M36" s="6" t="s">
        <v>3591</v>
      </c>
    </row>
    <row r="37" spans="1:13" ht="24">
      <c r="A37" s="2" t="s">
        <v>385</v>
      </c>
      <c r="B37" s="6" t="s">
        <v>3588</v>
      </c>
      <c r="C37" s="6" t="s">
        <v>383</v>
      </c>
      <c r="M37" s="6" t="s">
        <v>3592</v>
      </c>
    </row>
    <row r="38" spans="1:13" ht="24">
      <c r="A38" s="2" t="s">
        <v>389</v>
      </c>
      <c r="B38" s="6" t="s">
        <v>3588</v>
      </c>
      <c r="C38" s="6" t="s">
        <v>2702</v>
      </c>
      <c r="M38" s="6" t="s">
        <v>3593</v>
      </c>
    </row>
    <row r="39" spans="1:13" ht="24">
      <c r="A39" s="2" t="s">
        <v>393</v>
      </c>
      <c r="B39" s="6" t="s">
        <v>3594</v>
      </c>
      <c r="C39" s="6" t="s">
        <v>391</v>
      </c>
      <c r="M39" s="6" t="s">
        <v>3595</v>
      </c>
    </row>
    <row r="40" spans="1:13" ht="24">
      <c r="A40" s="2" t="s">
        <v>397</v>
      </c>
      <c r="B40" s="6" t="s">
        <v>3594</v>
      </c>
      <c r="C40" s="6" t="s">
        <v>1747</v>
      </c>
      <c r="M40" s="6" t="s">
        <v>3596</v>
      </c>
    </row>
    <row r="41" spans="1:13" ht="24">
      <c r="A41" s="2" t="s">
        <v>401</v>
      </c>
      <c r="B41" s="6" t="s">
        <v>3594</v>
      </c>
      <c r="C41" s="6" t="s">
        <v>399</v>
      </c>
      <c r="M41" s="6" t="s">
        <v>3597</v>
      </c>
    </row>
    <row r="42" spans="1:13" ht="24">
      <c r="A42" s="2" t="s">
        <v>405</v>
      </c>
      <c r="B42" s="6" t="s">
        <v>3594</v>
      </c>
      <c r="C42" s="6" t="s">
        <v>403</v>
      </c>
      <c r="M42" s="6" t="s">
        <v>3598</v>
      </c>
    </row>
    <row r="43" spans="1:13" ht="24">
      <c r="A43" s="2" t="s">
        <v>409</v>
      </c>
      <c r="B43" s="6" t="s">
        <v>3594</v>
      </c>
      <c r="C43" s="6" t="s">
        <v>407</v>
      </c>
      <c r="M43" s="6" t="s">
        <v>3599</v>
      </c>
    </row>
    <row r="44" spans="1:13" ht="24">
      <c r="A44" s="2" t="s">
        <v>413</v>
      </c>
      <c r="B44" s="6" t="s">
        <v>3594</v>
      </c>
      <c r="C44" s="6" t="s">
        <v>411</v>
      </c>
      <c r="M44" s="6" t="s">
        <v>3600</v>
      </c>
    </row>
    <row r="45" spans="1:13" ht="24">
      <c r="A45" s="2" t="s">
        <v>417</v>
      </c>
      <c r="B45" s="6" t="s">
        <v>3594</v>
      </c>
      <c r="C45" s="6" t="s">
        <v>415</v>
      </c>
      <c r="M45" s="6" t="s">
        <v>3601</v>
      </c>
    </row>
    <row r="46" spans="1:13">
      <c r="A46" s="2" t="s">
        <v>421</v>
      </c>
      <c r="B46" s="6" t="s">
        <v>3602</v>
      </c>
      <c r="C46" s="6" t="s">
        <v>1839</v>
      </c>
      <c r="M46" s="6" t="s">
        <v>3603</v>
      </c>
    </row>
    <row r="47" spans="1:13" ht="24">
      <c r="A47" s="2" t="s">
        <v>425</v>
      </c>
      <c r="B47" s="6" t="s">
        <v>3602</v>
      </c>
      <c r="C47" s="6" t="s">
        <v>1850</v>
      </c>
      <c r="M47" s="6" t="s">
        <v>3604</v>
      </c>
    </row>
    <row r="48" spans="1:13" ht="24">
      <c r="A48" s="2" t="s">
        <v>429</v>
      </c>
      <c r="B48" s="6" t="s">
        <v>3602</v>
      </c>
      <c r="C48" s="6" t="s">
        <v>1858</v>
      </c>
      <c r="M48" s="6" t="s">
        <v>3605</v>
      </c>
    </row>
    <row r="49" spans="1:13" ht="24">
      <c r="A49" s="2" t="s">
        <v>433</v>
      </c>
      <c r="B49" s="6" t="s">
        <v>3602</v>
      </c>
      <c r="C49" s="6" t="s">
        <v>1867</v>
      </c>
      <c r="M49" s="6" t="s">
        <v>3606</v>
      </c>
    </row>
    <row r="50" spans="1:13" ht="24">
      <c r="A50" s="2" t="s">
        <v>437</v>
      </c>
      <c r="B50" s="6" t="s">
        <v>3602</v>
      </c>
      <c r="C50" s="6" t="s">
        <v>1878</v>
      </c>
      <c r="M50" s="6" t="s">
        <v>3607</v>
      </c>
    </row>
    <row r="51" spans="1:13" ht="24">
      <c r="A51" s="2" t="s">
        <v>441</v>
      </c>
      <c r="B51" s="6" t="s">
        <v>3608</v>
      </c>
      <c r="C51" s="6" t="s">
        <v>3609</v>
      </c>
      <c r="M51" s="6" t="s">
        <v>3610</v>
      </c>
    </row>
    <row r="52" spans="1:13" ht="24">
      <c r="A52" s="2" t="s">
        <v>445</v>
      </c>
      <c r="B52" s="6" t="s">
        <v>3608</v>
      </c>
      <c r="C52" s="6" t="s">
        <v>3611</v>
      </c>
      <c r="M52" s="6" t="s">
        <v>3612</v>
      </c>
    </row>
    <row r="53" spans="1:13" ht="24">
      <c r="A53" s="2" t="s">
        <v>449</v>
      </c>
      <c r="B53" s="6" t="s">
        <v>3608</v>
      </c>
      <c r="C53" s="6" t="s">
        <v>3613</v>
      </c>
      <c r="M53" s="6" t="s">
        <v>3614</v>
      </c>
    </row>
    <row r="54" spans="1:13" ht="24">
      <c r="A54" s="2" t="s">
        <v>453</v>
      </c>
      <c r="B54" s="6" t="s">
        <v>3608</v>
      </c>
      <c r="C54" s="6" t="s">
        <v>3615</v>
      </c>
      <c r="M54" s="6" t="s">
        <v>3616</v>
      </c>
    </row>
    <row r="55" spans="1:13" ht="24">
      <c r="A55" s="2" t="s">
        <v>458</v>
      </c>
      <c r="B55" s="6" t="s">
        <v>3617</v>
      </c>
      <c r="C55" s="6" t="s">
        <v>456</v>
      </c>
      <c r="M55" s="6" t="s">
        <v>3618</v>
      </c>
    </row>
    <row r="56" spans="1:13" ht="24">
      <c r="A56" s="2" t="s">
        <v>462</v>
      </c>
      <c r="B56" s="6" t="s">
        <v>3617</v>
      </c>
      <c r="C56" s="6" t="s">
        <v>460</v>
      </c>
      <c r="M56" s="6" t="s">
        <v>3619</v>
      </c>
    </row>
    <row r="57" spans="1:13" ht="24">
      <c r="A57" s="2" t="s">
        <v>466</v>
      </c>
      <c r="B57" s="6" t="s">
        <v>3617</v>
      </c>
      <c r="C57" s="6" t="s">
        <v>464</v>
      </c>
      <c r="M57" s="6" t="s">
        <v>3620</v>
      </c>
    </row>
    <row r="58" spans="1:13" ht="24">
      <c r="A58" s="2" t="s">
        <v>470</v>
      </c>
      <c r="B58" s="6" t="s">
        <v>3617</v>
      </c>
      <c r="C58" s="6" t="s">
        <v>468</v>
      </c>
      <c r="M58" s="6" t="s">
        <v>3621</v>
      </c>
    </row>
    <row r="59" spans="1:13" ht="24">
      <c r="A59" s="2" t="s">
        <v>474</v>
      </c>
      <c r="B59" s="6" t="s">
        <v>3617</v>
      </c>
      <c r="C59" s="6" t="s">
        <v>472</v>
      </c>
      <c r="M59" s="6" t="s">
        <v>3622</v>
      </c>
    </row>
    <row r="60" spans="1:13" ht="24">
      <c r="A60" s="2" t="s">
        <v>479</v>
      </c>
      <c r="B60" s="6" t="s">
        <v>3623</v>
      </c>
      <c r="C60" s="6" t="s">
        <v>477</v>
      </c>
      <c r="M60" s="6" t="s">
        <v>3624</v>
      </c>
    </row>
    <row r="61" spans="1:13" ht="24">
      <c r="A61" s="2" t="s">
        <v>483</v>
      </c>
      <c r="B61" s="6" t="s">
        <v>3623</v>
      </c>
      <c r="C61" s="6" t="s">
        <v>481</v>
      </c>
      <c r="M61" s="6" t="s">
        <v>3625</v>
      </c>
    </row>
    <row r="62" spans="1:13" ht="24">
      <c r="A62" s="2" t="s">
        <v>487</v>
      </c>
      <c r="B62" s="6" t="s">
        <v>3623</v>
      </c>
      <c r="C62" s="6" t="s">
        <v>485</v>
      </c>
      <c r="M62" s="6" t="s">
        <v>3626</v>
      </c>
    </row>
    <row r="63" spans="1:13" ht="24">
      <c r="A63" s="2" t="s">
        <v>491</v>
      </c>
      <c r="B63" s="6" t="s">
        <v>3623</v>
      </c>
      <c r="C63" s="6" t="s">
        <v>489</v>
      </c>
      <c r="M63" s="6" t="s">
        <v>3627</v>
      </c>
    </row>
    <row r="64" spans="1:13" ht="24">
      <c r="A64" s="2" t="s">
        <v>495</v>
      </c>
      <c r="B64" s="6" t="s">
        <v>3628</v>
      </c>
      <c r="C64" s="6" t="s">
        <v>493</v>
      </c>
      <c r="M64" s="6" t="s">
        <v>3629</v>
      </c>
    </row>
    <row r="65" spans="1:13">
      <c r="A65" s="2" t="s">
        <v>499</v>
      </c>
      <c r="B65" s="6" t="s">
        <v>3628</v>
      </c>
      <c r="C65" s="6" t="s">
        <v>497</v>
      </c>
      <c r="M65" s="6" t="s">
        <v>3630</v>
      </c>
    </row>
    <row r="66" spans="1:13" ht="24">
      <c r="A66" s="2" t="s">
        <v>503</v>
      </c>
      <c r="B66" s="6" t="s">
        <v>3628</v>
      </c>
      <c r="C66" s="6" t="s">
        <v>501</v>
      </c>
      <c r="M66" s="6" t="s">
        <v>3631</v>
      </c>
    </row>
    <row r="67" spans="1:13" ht="24">
      <c r="A67" s="2" t="s">
        <v>507</v>
      </c>
      <c r="B67" s="6" t="s">
        <v>3628</v>
      </c>
      <c r="C67" s="6" t="s">
        <v>505</v>
      </c>
      <c r="M67" s="6" t="s">
        <v>3632</v>
      </c>
    </row>
    <row r="68" spans="1:13" ht="24">
      <c r="A68" s="2" t="s">
        <v>511</v>
      </c>
      <c r="B68" s="6" t="s">
        <v>3628</v>
      </c>
      <c r="C68" s="6" t="s">
        <v>3633</v>
      </c>
      <c r="M68" s="6" t="s">
        <v>3634</v>
      </c>
    </row>
    <row r="69" spans="1:13" ht="24">
      <c r="A69" s="2" t="s">
        <v>516</v>
      </c>
      <c r="B69" s="6" t="s">
        <v>3635</v>
      </c>
      <c r="C69" s="6" t="s">
        <v>3636</v>
      </c>
      <c r="M69" s="6" t="s">
        <v>3637</v>
      </c>
    </row>
    <row r="70" spans="1:13" ht="24">
      <c r="A70" s="2" t="s">
        <v>520</v>
      </c>
      <c r="B70" s="6" t="s">
        <v>3635</v>
      </c>
      <c r="C70" s="6" t="s">
        <v>3638</v>
      </c>
      <c r="M70" s="6" t="s">
        <v>3639</v>
      </c>
    </row>
    <row r="71" spans="1:13" ht="24">
      <c r="A71" s="2" t="s">
        <v>524</v>
      </c>
      <c r="B71" s="6" t="s">
        <v>3635</v>
      </c>
      <c r="C71" s="6" t="s">
        <v>3640</v>
      </c>
      <c r="M71" s="6" t="s">
        <v>3641</v>
      </c>
    </row>
    <row r="72" spans="1:13" ht="24">
      <c r="A72" s="2" t="s">
        <v>528</v>
      </c>
      <c r="B72" s="6" t="s">
        <v>3635</v>
      </c>
      <c r="C72" s="6" t="s">
        <v>3642</v>
      </c>
      <c r="M72" s="6" t="s">
        <v>3643</v>
      </c>
    </row>
    <row r="73" spans="1:13" ht="24">
      <c r="A73" s="2" t="s">
        <v>532</v>
      </c>
      <c r="B73" s="6" t="s">
        <v>3644</v>
      </c>
      <c r="C73" s="6" t="s">
        <v>530</v>
      </c>
      <c r="M73" s="6" t="s">
        <v>3645</v>
      </c>
    </row>
    <row r="74" spans="1:13" ht="24">
      <c r="A74" s="2" t="s">
        <v>536</v>
      </c>
      <c r="B74" s="6" t="s">
        <v>3644</v>
      </c>
      <c r="C74" s="6" t="s">
        <v>534</v>
      </c>
      <c r="M74" s="6" t="s">
        <v>3646</v>
      </c>
    </row>
    <row r="75" spans="1:13" ht="24">
      <c r="A75" s="2" t="s">
        <v>540</v>
      </c>
      <c r="B75" s="6" t="s">
        <v>3644</v>
      </c>
      <c r="C75" s="6" t="s">
        <v>538</v>
      </c>
      <c r="M75" s="6" t="s">
        <v>3647</v>
      </c>
    </row>
    <row r="76" spans="1:13" ht="24">
      <c r="A76" s="2" t="s">
        <v>544</v>
      </c>
      <c r="B76" s="6" t="s">
        <v>3644</v>
      </c>
      <c r="C76" s="6" t="s">
        <v>542</v>
      </c>
      <c r="M76" s="6" t="s">
        <v>3648</v>
      </c>
    </row>
    <row r="77" spans="1:13" ht="24">
      <c r="A77" s="2" t="s">
        <v>548</v>
      </c>
      <c r="B77" s="6" t="s">
        <v>3649</v>
      </c>
      <c r="C77" s="6" t="s">
        <v>546</v>
      </c>
      <c r="M77" s="6" t="s">
        <v>3650</v>
      </c>
    </row>
    <row r="78" spans="1:13" ht="24">
      <c r="A78" s="2" t="s">
        <v>552</v>
      </c>
      <c r="B78" s="6" t="s">
        <v>3649</v>
      </c>
      <c r="C78" s="6" t="s">
        <v>550</v>
      </c>
      <c r="M78" s="6" t="s">
        <v>3651</v>
      </c>
    </row>
    <row r="79" spans="1:13" ht="24">
      <c r="A79" s="2" t="s">
        <v>556</v>
      </c>
      <c r="B79" s="6" t="s">
        <v>3649</v>
      </c>
      <c r="C79" s="6" t="s">
        <v>554</v>
      </c>
      <c r="M79" s="6" t="s">
        <v>3652</v>
      </c>
    </row>
    <row r="80" spans="1:13" ht="24">
      <c r="A80" s="2" t="s">
        <v>560</v>
      </c>
      <c r="B80" s="6" t="s">
        <v>3653</v>
      </c>
      <c r="C80" s="6" t="s">
        <v>558</v>
      </c>
      <c r="M80" s="6" t="s">
        <v>3654</v>
      </c>
    </row>
    <row r="81" spans="1:13" ht="24">
      <c r="A81" s="2" t="s">
        <v>564</v>
      </c>
      <c r="B81" s="6" t="s">
        <v>3653</v>
      </c>
      <c r="C81" s="6" t="s">
        <v>562</v>
      </c>
      <c r="M81" s="6" t="s">
        <v>3655</v>
      </c>
    </row>
    <row r="82" spans="1:13" ht="24">
      <c r="A82" s="2" t="s">
        <v>568</v>
      </c>
      <c r="B82" s="6" t="s">
        <v>3653</v>
      </c>
      <c r="C82" s="6" t="s">
        <v>566</v>
      </c>
      <c r="M82" s="6" t="s">
        <v>3656</v>
      </c>
    </row>
    <row r="83" spans="1:13" ht="24">
      <c r="A83" s="2" t="s">
        <v>572</v>
      </c>
      <c r="B83" s="6" t="s">
        <v>3653</v>
      </c>
      <c r="C83" s="6" t="s">
        <v>570</v>
      </c>
      <c r="D83" s="1"/>
      <c r="M83" s="6" t="s">
        <v>3657</v>
      </c>
    </row>
    <row r="84" spans="1:13">
      <c r="A84" s="2" t="s">
        <v>577</v>
      </c>
      <c r="B84" s="6" t="s">
        <v>3658</v>
      </c>
      <c r="C84" s="6" t="s">
        <v>575</v>
      </c>
      <c r="M84" s="6" t="s">
        <v>3659</v>
      </c>
    </row>
    <row r="85" spans="1:13" ht="24">
      <c r="A85" s="2" t="s">
        <v>581</v>
      </c>
      <c r="B85" s="6" t="s">
        <v>3658</v>
      </c>
      <c r="C85" s="6" t="s">
        <v>579</v>
      </c>
      <c r="M85" s="6" t="s">
        <v>3660</v>
      </c>
    </row>
    <row r="86" spans="1:13" ht="24">
      <c r="A86" s="2" t="s">
        <v>585</v>
      </c>
      <c r="B86" s="6" t="s">
        <v>3658</v>
      </c>
      <c r="C86" s="6" t="s">
        <v>583</v>
      </c>
      <c r="M86" s="6" t="s">
        <v>3661</v>
      </c>
    </row>
    <row r="87" spans="1:13" ht="24">
      <c r="A87" s="2" t="s">
        <v>589</v>
      </c>
      <c r="B87" s="6" t="s">
        <v>3658</v>
      </c>
      <c r="C87" s="6" t="s">
        <v>587</v>
      </c>
      <c r="M87" s="6" t="s">
        <v>3662</v>
      </c>
    </row>
    <row r="88" spans="1:13">
      <c r="A88" s="2" t="s">
        <v>973</v>
      </c>
      <c r="B88" s="6" t="s">
        <v>3663</v>
      </c>
    </row>
    <row r="89" spans="1:13">
      <c r="A89" s="2" t="s">
        <v>988</v>
      </c>
      <c r="B89" s="6" t="s">
        <v>3663</v>
      </c>
    </row>
    <row r="90" spans="1:13">
      <c r="A90" s="2" t="s">
        <v>969</v>
      </c>
      <c r="B90" s="6" t="s">
        <v>3663</v>
      </c>
    </row>
    <row r="91" spans="1:13">
      <c r="A91" s="2" t="s">
        <v>984</v>
      </c>
      <c r="B91" s="6" t="s">
        <v>3663</v>
      </c>
    </row>
    <row r="92" spans="1:13">
      <c r="A92" s="2" t="s">
        <v>966</v>
      </c>
      <c r="B92" s="6" t="s">
        <v>3663</v>
      </c>
    </row>
    <row r="93" spans="1:13">
      <c r="A93" s="2" t="s">
        <v>976</v>
      </c>
      <c r="B93" s="6" t="s">
        <v>3663</v>
      </c>
    </row>
    <row r="94" spans="1:13">
      <c r="A94" s="2" t="s">
        <v>980</v>
      </c>
      <c r="B94" s="6" t="s">
        <v>3663</v>
      </c>
    </row>
    <row r="95" spans="1:13">
      <c r="A95" s="2" t="s">
        <v>962</v>
      </c>
      <c r="B95" s="6" t="s">
        <v>3663</v>
      </c>
    </row>
    <row r="96" spans="1:13">
      <c r="A96" s="2" t="s">
        <v>745</v>
      </c>
      <c r="B96" s="6" t="s">
        <v>3664</v>
      </c>
    </row>
    <row r="97" spans="1:2">
      <c r="A97" s="2" t="s">
        <v>760</v>
      </c>
      <c r="B97" s="6" t="s">
        <v>3665</v>
      </c>
    </row>
    <row r="98" spans="1:2">
      <c r="A98" s="2" t="s">
        <v>764</v>
      </c>
      <c r="B98" s="6" t="s">
        <v>3666</v>
      </c>
    </row>
    <row r="99" spans="1:2">
      <c r="A99" s="2" t="s">
        <v>756</v>
      </c>
      <c r="B99" s="6" t="s">
        <v>3667</v>
      </c>
    </row>
    <row r="100" spans="1:2">
      <c r="A100" s="2" t="s">
        <v>752</v>
      </c>
      <c r="B100" s="6" t="s">
        <v>3668</v>
      </c>
    </row>
    <row r="101" spans="1:2">
      <c r="A101" s="2" t="s">
        <v>801</v>
      </c>
      <c r="B101" s="6" t="s">
        <v>3669</v>
      </c>
    </row>
    <row r="102" spans="1:2">
      <c r="A102" s="2" t="s">
        <v>741</v>
      </c>
      <c r="B102" s="6" t="s">
        <v>3670</v>
      </c>
    </row>
    <row r="103" spans="1:2">
      <c r="A103" s="2" t="s">
        <v>748</v>
      </c>
      <c r="B103" s="6" t="s">
        <v>3671</v>
      </c>
    </row>
    <row r="104" spans="1:2">
      <c r="A104" s="2" t="s">
        <v>768</v>
      </c>
      <c r="B104" s="6" t="s">
        <v>3664</v>
      </c>
    </row>
    <row r="105" spans="1:2">
      <c r="A105" s="2" t="s">
        <v>3672</v>
      </c>
    </row>
    <row r="106" spans="1:2">
      <c r="A106" s="2" t="s">
        <v>823</v>
      </c>
    </row>
    <row r="107" spans="1:2">
      <c r="A107" s="2" t="s">
        <v>911</v>
      </c>
    </row>
    <row r="108" spans="1:2">
      <c r="A108" s="2" t="s">
        <v>848</v>
      </c>
    </row>
    <row r="109" spans="1:2">
      <c r="A109" s="2" t="s">
        <v>3673</v>
      </c>
    </row>
    <row r="110" spans="1:2">
      <c r="A110" s="2" t="s">
        <v>3674</v>
      </c>
    </row>
    <row r="113" spans="1:3" ht="14.5">
      <c r="A113" s="246" t="s">
        <v>3675</v>
      </c>
      <c r="B113" s="312"/>
      <c r="C113" s="312"/>
    </row>
    <row r="114" spans="1:3" ht="14.5">
      <c r="A114" s="135" t="s">
        <v>3676</v>
      </c>
      <c r="B114" s="135" t="s">
        <v>3677</v>
      </c>
      <c r="C114" s="135" t="s">
        <v>3678</v>
      </c>
    </row>
    <row r="115" spans="1:3" ht="14.5">
      <c r="A115" s="135" t="s">
        <v>3676</v>
      </c>
      <c r="B115" s="135" t="s">
        <v>3679</v>
      </c>
      <c r="C115" s="135" t="s">
        <v>3680</v>
      </c>
    </row>
    <row r="116" spans="1:3" ht="14.5">
      <c r="A116" s="135" t="s">
        <v>3681</v>
      </c>
      <c r="B116" s="135" t="s">
        <v>3682</v>
      </c>
      <c r="C116" s="135" t="s">
        <v>3683</v>
      </c>
    </row>
    <row r="117" spans="1:3" ht="14.5">
      <c r="A117" s="135" t="s">
        <v>3681</v>
      </c>
      <c r="B117" s="135" t="s">
        <v>3684</v>
      </c>
      <c r="C117" s="135" t="s">
        <v>3685</v>
      </c>
    </row>
    <row r="118" spans="1:3" ht="14.5">
      <c r="A118" s="135" t="s">
        <v>3681</v>
      </c>
      <c r="B118" s="135" t="s">
        <v>3686</v>
      </c>
      <c r="C118" s="135" t="s">
        <v>3687</v>
      </c>
    </row>
    <row r="119" spans="1:3" ht="14.5">
      <c r="A119" s="135" t="s">
        <v>3681</v>
      </c>
      <c r="B119" s="135" t="s">
        <v>3688</v>
      </c>
      <c r="C119" s="135" t="s">
        <v>3689</v>
      </c>
    </row>
    <row r="120" spans="1:3" ht="14.5">
      <c r="A120" s="135" t="s">
        <v>3690</v>
      </c>
      <c r="B120" s="135" t="s">
        <v>3691</v>
      </c>
      <c r="C120" s="135" t="s">
        <v>3692</v>
      </c>
    </row>
    <row r="121" spans="1:3" ht="14.5">
      <c r="A121" s="135" t="s">
        <v>3690</v>
      </c>
      <c r="B121" s="135" t="s">
        <v>3693</v>
      </c>
      <c r="C121" s="135" t="s">
        <v>3694</v>
      </c>
    </row>
    <row r="122" spans="1:3" ht="14.5">
      <c r="A122" s="135" t="s">
        <v>3690</v>
      </c>
      <c r="B122" s="135" t="s">
        <v>3695</v>
      </c>
      <c r="C122" s="135" t="s">
        <v>3696</v>
      </c>
    </row>
    <row r="123" spans="1:3" ht="14.5">
      <c r="A123" s="135" t="s">
        <v>3690</v>
      </c>
      <c r="B123" s="135" t="s">
        <v>3697</v>
      </c>
      <c r="C123" s="135" t="s">
        <v>3698</v>
      </c>
    </row>
    <row r="124" spans="1:3" ht="14.5">
      <c r="A124" s="135" t="s">
        <v>3699</v>
      </c>
      <c r="B124" s="135" t="s">
        <v>3700</v>
      </c>
      <c r="C124" s="135" t="s">
        <v>3701</v>
      </c>
    </row>
    <row r="125" spans="1:3" ht="14.5">
      <c r="A125" s="135" t="s">
        <v>3699</v>
      </c>
      <c r="B125" s="135" t="s">
        <v>3702</v>
      </c>
      <c r="C125" s="135" t="s">
        <v>3703</v>
      </c>
    </row>
    <row r="126" spans="1:3" ht="14.5">
      <c r="A126" s="135" t="s">
        <v>3699</v>
      </c>
      <c r="B126" s="135" t="s">
        <v>3704</v>
      </c>
      <c r="C126" s="135" t="s">
        <v>3705</v>
      </c>
    </row>
    <row r="127" spans="1:3" ht="14.5">
      <c r="A127" s="135" t="s">
        <v>3699</v>
      </c>
      <c r="B127" s="135" t="s">
        <v>3706</v>
      </c>
      <c r="C127" s="135" t="s">
        <v>3707</v>
      </c>
    </row>
    <row r="128" spans="1:3" ht="14.5">
      <c r="A128" s="135" t="s">
        <v>3708</v>
      </c>
      <c r="B128" s="135" t="s">
        <v>3709</v>
      </c>
      <c r="C128" s="135" t="s">
        <v>3710</v>
      </c>
    </row>
    <row r="129" spans="1:3" ht="14.5">
      <c r="A129" s="135" t="s">
        <v>3708</v>
      </c>
      <c r="B129" s="135" t="s">
        <v>3711</v>
      </c>
      <c r="C129" s="135" t="s">
        <v>3712</v>
      </c>
    </row>
    <row r="130" spans="1:3" ht="14.5">
      <c r="A130" s="135" t="s">
        <v>3713</v>
      </c>
      <c r="B130" s="135" t="s">
        <v>3714</v>
      </c>
      <c r="C130" s="135" t="s">
        <v>3715</v>
      </c>
    </row>
    <row r="131" spans="1:3" ht="14.5">
      <c r="A131" s="135" t="s">
        <v>3713</v>
      </c>
      <c r="B131" s="135" t="s">
        <v>3716</v>
      </c>
      <c r="C131" s="135" t="s">
        <v>3717</v>
      </c>
    </row>
    <row r="132" spans="1:3" ht="14.5">
      <c r="A132" s="135" t="s">
        <v>3713</v>
      </c>
      <c r="B132" s="135" t="s">
        <v>3718</v>
      </c>
      <c r="C132" s="135" t="s">
        <v>3719</v>
      </c>
    </row>
    <row r="133" spans="1:3" ht="14.5">
      <c r="A133" s="135" t="s">
        <v>3720</v>
      </c>
      <c r="B133" s="135" t="s">
        <v>3721</v>
      </c>
      <c r="C133" s="135" t="s">
        <v>3722</v>
      </c>
    </row>
    <row r="134" spans="1:3" ht="14.5">
      <c r="A134" s="135" t="s">
        <v>3720</v>
      </c>
      <c r="B134" s="135" t="s">
        <v>3723</v>
      </c>
      <c r="C134" s="135" t="s">
        <v>3724</v>
      </c>
    </row>
    <row r="135" spans="1:3" ht="14.5">
      <c r="A135" s="135" t="s">
        <v>3720</v>
      </c>
      <c r="B135" s="135" t="s">
        <v>3725</v>
      </c>
      <c r="C135" s="135" t="s">
        <v>3726</v>
      </c>
    </row>
    <row r="136" spans="1:3" ht="14.5">
      <c r="A136" s="135" t="s">
        <v>3727</v>
      </c>
      <c r="B136" s="135" t="s">
        <v>3728</v>
      </c>
      <c r="C136" s="135" t="s">
        <v>3729</v>
      </c>
    </row>
    <row r="137" spans="1:3" ht="14.5">
      <c r="A137" s="135" t="s">
        <v>3730</v>
      </c>
      <c r="B137" s="135" t="s">
        <v>3731</v>
      </c>
      <c r="C137" s="135" t="s">
        <v>3732</v>
      </c>
    </row>
    <row r="138" spans="1:3" ht="14.5">
      <c r="A138" s="135" t="s">
        <v>3730</v>
      </c>
      <c r="B138" s="135" t="s">
        <v>3733</v>
      </c>
      <c r="C138" s="135" t="s">
        <v>3734</v>
      </c>
    </row>
    <row r="139" spans="1:3" ht="14.5">
      <c r="A139" s="135" t="s">
        <v>3735</v>
      </c>
      <c r="B139" s="135" t="s">
        <v>3736</v>
      </c>
      <c r="C139" s="135" t="s">
        <v>3737</v>
      </c>
    </row>
    <row r="140" spans="1:3" ht="14.5">
      <c r="A140" s="135" t="s">
        <v>3735</v>
      </c>
      <c r="B140" s="135" t="s">
        <v>3738</v>
      </c>
      <c r="C140" s="135" t="s">
        <v>3739</v>
      </c>
    </row>
    <row r="141" spans="1:3" ht="14.5">
      <c r="A141" s="135" t="s">
        <v>3735</v>
      </c>
      <c r="B141" s="135" t="s">
        <v>3740</v>
      </c>
      <c r="C141" s="135" t="s">
        <v>3741</v>
      </c>
    </row>
    <row r="142" spans="1:3" ht="14.5">
      <c r="A142" s="135" t="s">
        <v>3742</v>
      </c>
      <c r="B142" s="135" t="s">
        <v>3743</v>
      </c>
      <c r="C142" s="135" t="s">
        <v>3744</v>
      </c>
    </row>
    <row r="143" spans="1:3" ht="14.5">
      <c r="A143" s="135" t="s">
        <v>3742</v>
      </c>
      <c r="B143" s="135" t="s">
        <v>3745</v>
      </c>
      <c r="C143" s="135" t="s">
        <v>3746</v>
      </c>
    </row>
    <row r="144" spans="1:3" ht="14.5">
      <c r="A144" s="135" t="s">
        <v>3747</v>
      </c>
      <c r="B144" s="135" t="s">
        <v>3748</v>
      </c>
      <c r="C144" s="135" t="s">
        <v>3749</v>
      </c>
    </row>
    <row r="145" spans="1:3" ht="14.5">
      <c r="A145" s="135" t="s">
        <v>3750</v>
      </c>
      <c r="B145" s="135" t="s">
        <v>3751</v>
      </c>
      <c r="C145" s="135" t="s">
        <v>3752</v>
      </c>
    </row>
    <row r="146" spans="1:3" ht="14.5">
      <c r="A146" s="135" t="s">
        <v>3750</v>
      </c>
      <c r="B146" s="135" t="s">
        <v>3753</v>
      </c>
      <c r="C146" s="135" t="s">
        <v>3754</v>
      </c>
    </row>
    <row r="147" spans="1:3" ht="14.5">
      <c r="A147" s="135" t="s">
        <v>3750</v>
      </c>
      <c r="B147" s="135" t="s">
        <v>3755</v>
      </c>
      <c r="C147" s="135" t="s">
        <v>3756</v>
      </c>
    </row>
    <row r="148" spans="1:3" ht="14.5">
      <c r="A148" s="135" t="s">
        <v>3757</v>
      </c>
      <c r="B148" s="135" t="s">
        <v>3758</v>
      </c>
      <c r="C148" s="135" t="s">
        <v>3759</v>
      </c>
    </row>
    <row r="149" spans="1:3" ht="14.5">
      <c r="A149" s="135" t="s">
        <v>3757</v>
      </c>
      <c r="B149" s="135" t="s">
        <v>3760</v>
      </c>
      <c r="C149" s="135" t="s">
        <v>3761</v>
      </c>
    </row>
    <row r="150" spans="1:3" ht="14.5">
      <c r="A150" s="135" t="s">
        <v>3757</v>
      </c>
      <c r="B150" s="135" t="s">
        <v>3762</v>
      </c>
      <c r="C150" s="135" t="s">
        <v>3763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9A6B0-B46F-4B77-99E5-572759AD0364}">
  <sheetPr codeName="Sheet19">
    <tabColor theme="9"/>
  </sheetPr>
  <dimension ref="A1:L29"/>
  <sheetViews>
    <sheetView topLeftCell="A9" workbookViewId="0">
      <selection activeCell="D3" sqref="D3:D29"/>
    </sheetView>
  </sheetViews>
  <sheetFormatPr defaultColWidth="9.1796875" defaultRowHeight="16"/>
  <cols>
    <col min="1" max="1" width="11.26953125" style="30" customWidth="1"/>
    <col min="2" max="2" width="55.453125" style="30" customWidth="1"/>
    <col min="3" max="3" width="78.1796875" style="30" customWidth="1"/>
    <col min="4" max="4" width="44.453125" style="30" customWidth="1"/>
    <col min="5" max="5" width="48.7265625" style="30" customWidth="1"/>
    <col min="6" max="8" width="9.1796875" style="30"/>
    <col min="9" max="9" width="12" style="290" bestFit="1" customWidth="1"/>
    <col min="10" max="10" width="44.54296875" style="290" customWidth="1"/>
    <col min="11" max="11" width="44.54296875" style="253" customWidth="1"/>
    <col min="12" max="12" width="31.26953125" style="253" customWidth="1"/>
    <col min="13" max="13" width="9.1796875" style="30"/>
    <col min="14" max="14" width="29.54296875" style="30" customWidth="1"/>
    <col min="15" max="16384" width="9.1796875" style="30"/>
  </cols>
  <sheetData>
    <row r="1" spans="1:12">
      <c r="D1" s="30" t="s">
        <v>3764</v>
      </c>
      <c r="E1" s="30" t="s">
        <v>3765</v>
      </c>
      <c r="I1" s="298" t="s">
        <v>3766</v>
      </c>
      <c r="J1" s="299" t="s">
        <v>3767</v>
      </c>
      <c r="K1" s="300" t="s">
        <v>193</v>
      </c>
      <c r="L1" s="300" t="s">
        <v>235</v>
      </c>
    </row>
    <row r="2" spans="1:12">
      <c r="A2" s="30" t="s">
        <v>3768</v>
      </c>
      <c r="B2" s="30" t="s">
        <v>131</v>
      </c>
      <c r="C2" s="30" t="s">
        <v>131</v>
      </c>
      <c r="D2" s="30" t="s">
        <v>3769</v>
      </c>
      <c r="E2" s="30" t="s">
        <v>3770</v>
      </c>
      <c r="I2" s="301" t="s">
        <v>3771</v>
      </c>
      <c r="J2" s="302" t="s">
        <v>131</v>
      </c>
      <c r="K2" s="303" t="s">
        <v>3772</v>
      </c>
      <c r="L2" s="303" t="s">
        <v>3770</v>
      </c>
    </row>
    <row r="3" spans="1:12" s="290" customFormat="1" ht="48">
      <c r="A3" s="304" t="s">
        <v>3773</v>
      </c>
      <c r="B3" s="304" t="s">
        <v>3774</v>
      </c>
      <c r="C3" s="304" t="s">
        <v>3775</v>
      </c>
      <c r="D3" s="304" t="s">
        <v>1005</v>
      </c>
      <c r="E3" s="290" t="s">
        <v>3776</v>
      </c>
      <c r="I3" s="306" t="s">
        <v>3777</v>
      </c>
      <c r="J3" s="307" t="s">
        <v>3778</v>
      </c>
      <c r="K3" s="308" t="s">
        <v>3779</v>
      </c>
      <c r="L3" s="308" t="s">
        <v>3776</v>
      </c>
    </row>
    <row r="4" spans="1:12" s="290" customFormat="1" ht="32">
      <c r="A4" s="304" t="s">
        <v>3780</v>
      </c>
      <c r="B4" s="304" t="s">
        <v>3781</v>
      </c>
      <c r="C4" s="304" t="s">
        <v>3782</v>
      </c>
      <c r="D4" s="304" t="s">
        <v>1372</v>
      </c>
      <c r="E4" s="290" t="s">
        <v>3783</v>
      </c>
      <c r="I4" s="306" t="s">
        <v>3784</v>
      </c>
      <c r="J4" s="307" t="s">
        <v>3785</v>
      </c>
      <c r="K4" s="308" t="s">
        <v>3786</v>
      </c>
      <c r="L4" s="308" t="s">
        <v>3783</v>
      </c>
    </row>
    <row r="5" spans="1:12" s="290" customFormat="1" ht="48">
      <c r="A5" s="304" t="s">
        <v>3787</v>
      </c>
      <c r="B5" s="304" t="s">
        <v>3788</v>
      </c>
      <c r="C5" s="304" t="s">
        <v>3789</v>
      </c>
      <c r="D5" s="304" t="s">
        <v>1068</v>
      </c>
      <c r="E5" s="290" t="s">
        <v>3790</v>
      </c>
      <c r="I5" s="306" t="s">
        <v>3791</v>
      </c>
      <c r="J5" s="307" t="s">
        <v>3792</v>
      </c>
      <c r="K5" s="308" t="s">
        <v>3793</v>
      </c>
      <c r="L5" s="308" t="s">
        <v>3794</v>
      </c>
    </row>
    <row r="6" spans="1:12" s="290" customFormat="1" ht="32">
      <c r="A6" s="304" t="s">
        <v>3795</v>
      </c>
      <c r="B6" s="304" t="s">
        <v>3796</v>
      </c>
      <c r="C6" s="304" t="s">
        <v>3797</v>
      </c>
      <c r="D6" s="304" t="s">
        <v>1026</v>
      </c>
      <c r="E6" s="290" t="s">
        <v>3798</v>
      </c>
      <c r="I6" s="306" t="s">
        <v>3799</v>
      </c>
      <c r="J6" s="307" t="s">
        <v>3800</v>
      </c>
      <c r="K6" s="308" t="s">
        <v>3801</v>
      </c>
      <c r="L6" s="308" t="s">
        <v>3802</v>
      </c>
    </row>
    <row r="7" spans="1:12" s="290" customFormat="1" ht="48">
      <c r="A7" s="304" t="s">
        <v>3803</v>
      </c>
      <c r="B7" s="304" t="s">
        <v>3804</v>
      </c>
      <c r="C7" s="304" t="s">
        <v>3805</v>
      </c>
      <c r="D7" s="304" t="s">
        <v>1019</v>
      </c>
      <c r="E7" s="290" t="s">
        <v>3806</v>
      </c>
      <c r="I7" s="306" t="s">
        <v>3807</v>
      </c>
      <c r="J7" s="307" t="s">
        <v>985</v>
      </c>
      <c r="K7" s="308" t="s">
        <v>3808</v>
      </c>
      <c r="L7" s="308" t="s">
        <v>3809</v>
      </c>
    </row>
    <row r="8" spans="1:12" s="290" customFormat="1" ht="32">
      <c r="A8" s="304" t="s">
        <v>3810</v>
      </c>
      <c r="B8" s="304" t="s">
        <v>3811</v>
      </c>
      <c r="C8" s="304" t="s">
        <v>3812</v>
      </c>
      <c r="D8" s="304" t="s">
        <v>1164</v>
      </c>
      <c r="E8" s="290" t="s">
        <v>3813</v>
      </c>
      <c r="I8" s="306" t="s">
        <v>3814</v>
      </c>
      <c r="J8" s="307" t="s">
        <v>60</v>
      </c>
      <c r="K8" s="308" t="s">
        <v>3815</v>
      </c>
      <c r="L8" s="308" t="s">
        <v>3798</v>
      </c>
    </row>
    <row r="9" spans="1:12" s="290" customFormat="1" ht="32">
      <c r="A9" s="304" t="s">
        <v>3816</v>
      </c>
      <c r="B9" s="304" t="s">
        <v>3817</v>
      </c>
      <c r="C9" s="304" t="s">
        <v>3818</v>
      </c>
      <c r="D9" s="304" t="s">
        <v>1012</v>
      </c>
      <c r="E9" s="290" t="s">
        <v>3794</v>
      </c>
      <c r="I9" s="306" t="s">
        <v>3819</v>
      </c>
      <c r="J9" s="307" t="s">
        <v>3820</v>
      </c>
      <c r="K9" s="308" t="s">
        <v>3821</v>
      </c>
      <c r="L9" s="308" t="s">
        <v>3806</v>
      </c>
    </row>
    <row r="10" spans="1:12" s="290" customFormat="1" ht="48">
      <c r="A10" s="304" t="s">
        <v>3822</v>
      </c>
      <c r="B10" s="304" t="s">
        <v>3823</v>
      </c>
      <c r="C10" s="304" t="s">
        <v>3824</v>
      </c>
      <c r="D10" s="304" t="s">
        <v>1049</v>
      </c>
      <c r="E10" s="290" t="s">
        <v>3825</v>
      </c>
      <c r="I10" s="306" t="s">
        <v>3826</v>
      </c>
      <c r="J10" s="307" t="s">
        <v>970</v>
      </c>
      <c r="K10" s="308" t="s">
        <v>3827</v>
      </c>
      <c r="L10" s="308" t="s">
        <v>3813</v>
      </c>
    </row>
    <row r="11" spans="1:12" s="290" customFormat="1" ht="32">
      <c r="A11" s="304" t="s">
        <v>3828</v>
      </c>
      <c r="B11" s="304" t="s">
        <v>3829</v>
      </c>
      <c r="C11" s="304" t="s">
        <v>3830</v>
      </c>
      <c r="D11" s="304" t="s">
        <v>1038</v>
      </c>
      <c r="E11" s="290" t="s">
        <v>3831</v>
      </c>
      <c r="I11" s="306" t="s">
        <v>3832</v>
      </c>
      <c r="J11" s="307" t="s">
        <v>63</v>
      </c>
      <c r="K11" s="308" t="s">
        <v>3833</v>
      </c>
      <c r="L11" s="308" t="s">
        <v>3834</v>
      </c>
    </row>
    <row r="12" spans="1:12" s="290" customFormat="1" ht="32">
      <c r="A12" s="304" t="s">
        <v>3835</v>
      </c>
      <c r="B12" s="304" t="s">
        <v>3836</v>
      </c>
      <c r="C12" s="304" t="s">
        <v>3837</v>
      </c>
      <c r="D12" s="304" t="s">
        <v>1322</v>
      </c>
      <c r="E12" s="290" t="s">
        <v>3809</v>
      </c>
      <c r="I12" s="306" t="s">
        <v>3838</v>
      </c>
      <c r="J12" s="307" t="s">
        <v>3839</v>
      </c>
      <c r="K12" s="308" t="s">
        <v>3840</v>
      </c>
      <c r="L12" s="308" t="s">
        <v>3841</v>
      </c>
    </row>
    <row r="13" spans="1:12" s="290" customFormat="1" ht="32">
      <c r="A13" s="304" t="s">
        <v>3842</v>
      </c>
      <c r="B13" s="304" t="s">
        <v>3843</v>
      </c>
      <c r="C13" s="304" t="s">
        <v>3844</v>
      </c>
      <c r="D13" s="304" t="s">
        <v>1080</v>
      </c>
      <c r="E13" s="290" t="s">
        <v>3802</v>
      </c>
      <c r="I13" s="306" t="s">
        <v>3845</v>
      </c>
      <c r="J13" s="307" t="s">
        <v>3846</v>
      </c>
      <c r="K13" s="308" t="s">
        <v>3847</v>
      </c>
      <c r="L13" s="308" t="s">
        <v>3848</v>
      </c>
    </row>
    <row r="14" spans="1:12" s="290" customFormat="1" ht="32">
      <c r="A14" s="304" t="s">
        <v>3849</v>
      </c>
      <c r="B14" s="304" t="s">
        <v>3850</v>
      </c>
      <c r="C14" s="304" t="s">
        <v>3851</v>
      </c>
      <c r="D14" s="304" t="s">
        <v>1231</v>
      </c>
      <c r="E14" s="290" t="s">
        <v>3806</v>
      </c>
      <c r="I14" s="306" t="s">
        <v>3852</v>
      </c>
      <c r="J14" s="307" t="s">
        <v>3853</v>
      </c>
      <c r="K14" s="308" t="s">
        <v>3854</v>
      </c>
      <c r="L14" s="308" t="s">
        <v>3825</v>
      </c>
    </row>
    <row r="15" spans="1:12" s="290" customFormat="1" ht="32">
      <c r="A15" s="304" t="s">
        <v>3855</v>
      </c>
      <c r="B15" s="304" t="s">
        <v>3856</v>
      </c>
      <c r="C15" s="304" t="s">
        <v>3857</v>
      </c>
      <c r="D15" s="304" t="s">
        <v>1427</v>
      </c>
      <c r="E15" s="290" t="s">
        <v>3858</v>
      </c>
      <c r="I15" s="306" t="s">
        <v>3859</v>
      </c>
      <c r="J15" s="307" t="s">
        <v>67</v>
      </c>
      <c r="K15" s="308" t="s">
        <v>3860</v>
      </c>
      <c r="L15" s="308" t="s">
        <v>3861</v>
      </c>
    </row>
    <row r="16" spans="1:12" s="290" customFormat="1" ht="32">
      <c r="A16" s="304" t="s">
        <v>3862</v>
      </c>
      <c r="B16" s="304" t="s">
        <v>3863</v>
      </c>
      <c r="C16" s="304" t="s">
        <v>3864</v>
      </c>
      <c r="D16" s="304" t="s">
        <v>1106</v>
      </c>
      <c r="E16" s="290" t="s">
        <v>3806</v>
      </c>
      <c r="I16" s="306" t="s">
        <v>3865</v>
      </c>
      <c r="J16" s="309" t="s">
        <v>3866</v>
      </c>
      <c r="K16" s="310" t="s">
        <v>3867</v>
      </c>
      <c r="L16" s="310" t="s">
        <v>3858</v>
      </c>
    </row>
    <row r="17" spans="1:12" s="290" customFormat="1" ht="32">
      <c r="A17" s="304" t="s">
        <v>3868</v>
      </c>
      <c r="B17" s="304" t="s">
        <v>3869</v>
      </c>
      <c r="C17" s="304" t="s">
        <v>3870</v>
      </c>
      <c r="D17" s="304" t="s">
        <v>1116</v>
      </c>
      <c r="E17" s="290" t="s">
        <v>3861</v>
      </c>
      <c r="K17" s="253"/>
      <c r="L17" s="305"/>
    </row>
    <row r="18" spans="1:12" s="290" customFormat="1" ht="32">
      <c r="A18" s="304" t="s">
        <v>3871</v>
      </c>
      <c r="B18" s="304" t="s">
        <v>3872</v>
      </c>
      <c r="C18" s="304" t="s">
        <v>3873</v>
      </c>
      <c r="D18" s="304" t="s">
        <v>1275</v>
      </c>
      <c r="E18" s="290" t="s">
        <v>3809</v>
      </c>
      <c r="K18" s="253"/>
      <c r="L18" s="253"/>
    </row>
    <row r="19" spans="1:12" s="290" customFormat="1" ht="32">
      <c r="A19" s="304" t="s">
        <v>3874</v>
      </c>
      <c r="B19" s="304" t="s">
        <v>3875</v>
      </c>
      <c r="C19" s="304" t="s">
        <v>3876</v>
      </c>
      <c r="D19" s="304" t="s">
        <v>1674</v>
      </c>
      <c r="E19" s="290" t="s">
        <v>3806</v>
      </c>
      <c r="K19" s="253"/>
      <c r="L19" s="253"/>
    </row>
    <row r="20" spans="1:12">
      <c r="J20" s="254" t="s">
        <v>3877</v>
      </c>
      <c r="K20" s="311"/>
      <c r="L20" s="311"/>
    </row>
    <row r="22" spans="1:12">
      <c r="D22" s="290" t="s">
        <v>1026</v>
      </c>
      <c r="E22" s="290" t="s">
        <v>3798</v>
      </c>
    </row>
    <row r="23" spans="1:12">
      <c r="D23" s="290" t="s">
        <v>2532</v>
      </c>
      <c r="E23" s="290" t="s">
        <v>3776</v>
      </c>
    </row>
    <row r="24" spans="1:12">
      <c r="D24" s="290" t="s">
        <v>2551</v>
      </c>
      <c r="E24" s="290" t="s">
        <v>3783</v>
      </c>
    </row>
    <row r="25" spans="1:12">
      <c r="D25" s="290" t="s">
        <v>2570</v>
      </c>
      <c r="E25" s="30" t="s">
        <v>3878</v>
      </c>
    </row>
    <row r="26" spans="1:12">
      <c r="D26" s="290" t="s">
        <v>2589</v>
      </c>
      <c r="E26" s="30" t="s">
        <v>3879</v>
      </c>
    </row>
    <row r="27" spans="1:12">
      <c r="D27" s="290" t="s">
        <v>1164</v>
      </c>
      <c r="E27" s="30" t="s">
        <v>3880</v>
      </c>
    </row>
    <row r="28" spans="1:12">
      <c r="D28" s="290" t="s">
        <v>2626</v>
      </c>
      <c r="E28" s="30" t="s">
        <v>3861</v>
      </c>
    </row>
    <row r="29" spans="1:12">
      <c r="D29" s="290" t="s">
        <v>2645</v>
      </c>
      <c r="E29" s="30" t="s">
        <v>3834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54A57-F0FB-4866-B732-5D990677F7CD}">
  <sheetPr codeName="Sheet20">
    <tabColor theme="9"/>
  </sheetPr>
  <dimension ref="B2:P30"/>
  <sheetViews>
    <sheetView topLeftCell="D1" workbookViewId="0">
      <selection activeCell="I5" sqref="I5"/>
    </sheetView>
  </sheetViews>
  <sheetFormatPr defaultRowHeight="14.5"/>
  <cols>
    <col min="2" max="2" width="33.26953125" style="36" customWidth="1"/>
    <col min="3" max="3" width="56.1796875" style="36" customWidth="1"/>
    <col min="4" max="4" width="45.26953125" style="36" customWidth="1"/>
    <col min="5" max="5" width="49.1796875" style="36" customWidth="1"/>
    <col min="6" max="6" width="33.26953125" style="36" customWidth="1"/>
    <col min="8" max="11" width="33.26953125" style="36" customWidth="1"/>
    <col min="12" max="12" width="9.54296875" customWidth="1"/>
    <col min="13" max="16" width="33.26953125" style="36" customWidth="1"/>
  </cols>
  <sheetData>
    <row r="2" spans="2:16">
      <c r="B2" s="36" t="s">
        <v>3881</v>
      </c>
      <c r="H2" s="36" t="s">
        <v>3882</v>
      </c>
      <c r="M2" s="36" t="s">
        <v>3883</v>
      </c>
    </row>
    <row r="3" spans="2:16">
      <c r="H3" s="36" t="s">
        <v>848</v>
      </c>
      <c r="I3" s="36" t="s">
        <v>911</v>
      </c>
      <c r="J3" s="36" t="s">
        <v>823</v>
      </c>
      <c r="K3" s="36" t="s">
        <v>3672</v>
      </c>
      <c r="M3" s="36" t="s">
        <v>848</v>
      </c>
      <c r="N3" s="36" t="s">
        <v>911</v>
      </c>
      <c r="O3" s="36" t="s">
        <v>823</v>
      </c>
      <c r="P3" s="36" t="s">
        <v>3672</v>
      </c>
    </row>
    <row r="4" spans="2:16" ht="43.5">
      <c r="B4" s="43" t="s">
        <v>3884</v>
      </c>
      <c r="C4" s="39" t="s">
        <v>3885</v>
      </c>
      <c r="D4" s="40" t="s">
        <v>3886</v>
      </c>
      <c r="E4" s="41" t="s">
        <v>3887</v>
      </c>
      <c r="F4" s="42" t="s">
        <v>3888</v>
      </c>
      <c r="H4" s="39" t="s">
        <v>3889</v>
      </c>
      <c r="I4" s="40" t="s">
        <v>3890</v>
      </c>
      <c r="J4" s="42" t="s">
        <v>3891</v>
      </c>
      <c r="K4" s="128" t="s">
        <v>800</v>
      </c>
      <c r="M4" s="39" t="s">
        <v>3892</v>
      </c>
      <c r="N4" s="40" t="s">
        <v>3893</v>
      </c>
      <c r="O4" s="42" t="s">
        <v>3894</v>
      </c>
      <c r="P4" s="128" t="s">
        <v>3895</v>
      </c>
    </row>
    <row r="5" spans="2:16" ht="299.25" customHeight="1">
      <c r="B5" s="38" t="s">
        <v>3896</v>
      </c>
      <c r="C5" s="38" t="s">
        <v>3897</v>
      </c>
      <c r="D5" s="38" t="s">
        <v>3898</v>
      </c>
      <c r="E5" s="38" t="s">
        <v>3899</v>
      </c>
      <c r="F5" s="38" t="s">
        <v>3900</v>
      </c>
      <c r="H5" s="38" t="s">
        <v>3901</v>
      </c>
      <c r="I5" s="38" t="s">
        <v>3902</v>
      </c>
      <c r="J5" s="38" t="s">
        <v>3903</v>
      </c>
      <c r="K5" s="38" t="s">
        <v>3904</v>
      </c>
      <c r="M5" s="38" t="s">
        <v>3905</v>
      </c>
      <c r="N5" s="38" t="s">
        <v>3906</v>
      </c>
      <c r="O5" s="38" t="s">
        <v>3907</v>
      </c>
      <c r="P5" s="38" t="s">
        <v>3908</v>
      </c>
    </row>
    <row r="6" spans="2:16" ht="21" customHeight="1">
      <c r="B6" s="38"/>
      <c r="C6" s="38"/>
      <c r="D6" s="38"/>
      <c r="E6" s="38"/>
      <c r="F6" s="38"/>
      <c r="H6" s="38" t="s">
        <v>3909</v>
      </c>
      <c r="I6" s="38" t="s">
        <v>3893</v>
      </c>
      <c r="J6" s="38" t="s">
        <v>3910</v>
      </c>
      <c r="K6" s="38" t="s">
        <v>3895</v>
      </c>
      <c r="M6" s="38"/>
      <c r="N6" s="38"/>
      <c r="O6" s="38"/>
      <c r="P6" s="38"/>
    </row>
    <row r="7" spans="2:16" ht="72.5">
      <c r="B7" s="38" t="s">
        <v>3911</v>
      </c>
      <c r="C7" s="38" t="s">
        <v>3912</v>
      </c>
      <c r="D7" s="38" t="s">
        <v>3913</v>
      </c>
      <c r="E7" s="38" t="s">
        <v>3914</v>
      </c>
      <c r="F7" s="38" t="s">
        <v>3915</v>
      </c>
      <c r="H7" s="38" t="s">
        <v>3916</v>
      </c>
      <c r="I7" s="38" t="s">
        <v>3917</v>
      </c>
      <c r="J7" s="38" t="s">
        <v>3918</v>
      </c>
      <c r="K7" s="38" t="s">
        <v>3919</v>
      </c>
      <c r="M7" s="38"/>
      <c r="N7" s="38"/>
      <c r="O7" s="38"/>
      <c r="P7" s="38"/>
    </row>
    <row r="8" spans="2:16" ht="29">
      <c r="B8" s="38" t="s">
        <v>3920</v>
      </c>
      <c r="C8" s="38" t="s">
        <v>3921</v>
      </c>
      <c r="D8" s="38" t="s">
        <v>3922</v>
      </c>
      <c r="E8" s="38" t="s">
        <v>3923</v>
      </c>
      <c r="F8" s="38" t="s">
        <v>3924</v>
      </c>
      <c r="H8" s="38"/>
      <c r="I8" s="38"/>
      <c r="J8" s="38"/>
      <c r="K8" s="38"/>
      <c r="M8" s="38"/>
      <c r="N8" s="38"/>
      <c r="O8" s="38"/>
      <c r="P8" s="38"/>
    </row>
    <row r="12" spans="2:16">
      <c r="B12" s="215" t="s">
        <v>3925</v>
      </c>
      <c r="C12" s="215" t="s">
        <v>3889</v>
      </c>
      <c r="D12" s="215" t="s">
        <v>3926</v>
      </c>
      <c r="E12" s="215" t="s">
        <v>3891</v>
      </c>
    </row>
    <row r="13" spans="2:16" ht="43.5">
      <c r="B13" s="496" t="s">
        <v>195</v>
      </c>
      <c r="C13" s="135" t="s">
        <v>3927</v>
      </c>
      <c r="D13" s="135" t="s">
        <v>3928</v>
      </c>
      <c r="E13" s="135" t="s">
        <v>3929</v>
      </c>
    </row>
    <row r="14" spans="2:16" ht="43.5">
      <c r="B14" s="496" t="s">
        <v>65</v>
      </c>
      <c r="C14" s="135" t="s">
        <v>3930</v>
      </c>
      <c r="D14" s="135" t="s">
        <v>3931</v>
      </c>
      <c r="E14" s="135" t="s">
        <v>3932</v>
      </c>
    </row>
    <row r="15" spans="2:16" ht="43.5">
      <c r="B15" s="496" t="s">
        <v>60</v>
      </c>
      <c r="C15" s="135" t="s">
        <v>3933</v>
      </c>
      <c r="D15" s="135" t="s">
        <v>3934</v>
      </c>
      <c r="E15" s="135" t="s">
        <v>3935</v>
      </c>
    </row>
    <row r="16" spans="2:16" ht="43.5">
      <c r="B16" s="496" t="s">
        <v>61</v>
      </c>
      <c r="C16" s="135" t="s">
        <v>3936</v>
      </c>
      <c r="D16" s="135" t="s">
        <v>3937</v>
      </c>
      <c r="E16" s="135" t="s">
        <v>3938</v>
      </c>
    </row>
    <row r="17" spans="2:5" ht="43.5">
      <c r="B17" s="496" t="s">
        <v>66</v>
      </c>
      <c r="C17" s="135" t="s">
        <v>3939</v>
      </c>
      <c r="D17" s="135" t="s">
        <v>3940</v>
      </c>
      <c r="E17" s="135" t="s">
        <v>3941</v>
      </c>
    </row>
    <row r="18" spans="2:5" ht="43.5">
      <c r="B18" s="496" t="s">
        <v>62</v>
      </c>
      <c r="C18" s="135" t="s">
        <v>3942</v>
      </c>
      <c r="D18" s="135" t="s">
        <v>3943</v>
      </c>
      <c r="E18" s="135" t="s">
        <v>3944</v>
      </c>
    </row>
    <row r="19" spans="2:5" ht="43.5">
      <c r="B19" s="496" t="s">
        <v>67</v>
      </c>
      <c r="C19" s="135" t="s">
        <v>3945</v>
      </c>
      <c r="D19" s="135" t="s">
        <v>3946</v>
      </c>
      <c r="E19" s="135" t="s">
        <v>3947</v>
      </c>
    </row>
    <row r="20" spans="2:5" ht="43.5">
      <c r="B20" s="496" t="s">
        <v>63</v>
      </c>
      <c r="C20" s="135" t="s">
        <v>3948</v>
      </c>
      <c r="D20" s="135" t="s">
        <v>3949</v>
      </c>
      <c r="E20" s="135" t="s">
        <v>3950</v>
      </c>
    </row>
    <row r="26" spans="2:5">
      <c r="B26" s="215" t="s">
        <v>3951</v>
      </c>
      <c r="C26" s="215" t="s">
        <v>135</v>
      </c>
      <c r="D26" s="215" t="s">
        <v>3895</v>
      </c>
    </row>
    <row r="27" spans="2:5" ht="43.5">
      <c r="B27" s="496" t="s">
        <v>3889</v>
      </c>
      <c r="C27" s="135" t="s">
        <v>3952</v>
      </c>
      <c r="D27" s="135" t="s">
        <v>3953</v>
      </c>
      <c r="E27" s="36" t="s">
        <v>3954</v>
      </c>
    </row>
    <row r="28" spans="2:5" ht="29">
      <c r="B28" s="496" t="s">
        <v>3890</v>
      </c>
      <c r="C28" s="135" t="s">
        <v>3955</v>
      </c>
      <c r="D28" s="135" t="s">
        <v>3953</v>
      </c>
      <c r="E28" s="36" t="s">
        <v>3954</v>
      </c>
    </row>
    <row r="29" spans="2:5" ht="77.25" customHeight="1">
      <c r="B29" s="496" t="s">
        <v>3891</v>
      </c>
      <c r="C29" s="135" t="s">
        <v>3956</v>
      </c>
      <c r="D29" s="135" t="s">
        <v>3957</v>
      </c>
      <c r="E29" s="36" t="s">
        <v>3958</v>
      </c>
    </row>
    <row r="30" spans="2:5" ht="58">
      <c r="B30" s="496" t="s">
        <v>800</v>
      </c>
      <c r="C30" s="135" t="s">
        <v>3959</v>
      </c>
      <c r="D30" s="135" t="s">
        <v>3957</v>
      </c>
      <c r="E30" s="36" t="s">
        <v>3958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F8FC0-78D5-472C-B453-CA73EEA5BABE}">
  <sheetPr codeName="Sheet22">
    <tabColor rgb="FFFFC000"/>
  </sheetPr>
  <dimension ref="B1:K32"/>
  <sheetViews>
    <sheetView zoomScale="90" zoomScaleNormal="90" workbookViewId="0">
      <selection activeCell="G30" sqref="G30"/>
    </sheetView>
  </sheetViews>
  <sheetFormatPr defaultColWidth="10.81640625" defaultRowHeight="15.5"/>
  <cols>
    <col min="1" max="2" width="10.81640625" style="151"/>
    <col min="3" max="3" width="10.81640625" style="152"/>
    <col min="4" max="4" width="74" style="152" customWidth="1"/>
    <col min="5" max="5" width="10.81640625" style="151"/>
    <col min="6" max="6" width="7" style="151" customWidth="1"/>
    <col min="7" max="7" width="94.54296875" style="151" customWidth="1"/>
    <col min="8" max="8" width="10.81640625" style="151"/>
    <col min="9" max="9" width="17" style="151" customWidth="1"/>
    <col min="10" max="10" width="100.1796875" style="151" customWidth="1"/>
    <col min="11" max="11" width="98" style="151" customWidth="1"/>
    <col min="12" max="16384" width="10.81640625" style="151"/>
  </cols>
  <sheetData>
    <row r="1" spans="2:11">
      <c r="E1" s="258"/>
    </row>
    <row r="2" spans="2:11" ht="22" customHeight="1">
      <c r="B2" s="164" t="s">
        <v>3960</v>
      </c>
      <c r="C2" s="163" t="s">
        <v>231</v>
      </c>
      <c r="D2" s="163" t="s">
        <v>735</v>
      </c>
      <c r="E2" s="162" t="s">
        <v>3961</v>
      </c>
      <c r="G2" s="460" t="s">
        <v>3962</v>
      </c>
      <c r="I2" s="460" t="s">
        <v>3963</v>
      </c>
      <c r="J2" s="460" t="s">
        <v>3964</v>
      </c>
      <c r="K2" s="460" t="s">
        <v>3962</v>
      </c>
    </row>
    <row r="3" spans="2:11" ht="21" customHeight="1">
      <c r="B3" s="158" t="s">
        <v>3965</v>
      </c>
      <c r="C3" s="157" t="s">
        <v>80</v>
      </c>
      <c r="D3" s="156" t="s">
        <v>3966</v>
      </c>
      <c r="E3" s="255" cm="1">
        <f t="array" ref="E3">IF(SUMPRODUCT(COUNTIF(Assessment!$G$4:$G$21,TRIM(_xlfn.TEXTSPLIT(D3,","))))&gt;0,1,0)</f>
        <v>0</v>
      </c>
      <c r="G3" s="461" t="s">
        <v>3967</v>
      </c>
      <c r="I3" s="461" t="s">
        <v>3690</v>
      </c>
      <c r="J3" s="461" t="s">
        <v>3967</v>
      </c>
      <c r="K3" s="461" t="s">
        <v>3968</v>
      </c>
    </row>
    <row r="4" spans="2:11" ht="21" customHeight="1">
      <c r="B4" s="158" t="s">
        <v>3965</v>
      </c>
      <c r="C4" s="157" t="s">
        <v>93</v>
      </c>
      <c r="D4" s="156" t="s">
        <v>925</v>
      </c>
      <c r="E4" s="255" cm="1">
        <f t="array" ref="E4">IF(SUMPRODUCT(COUNTIF(Assessment!$G$4:$G$21,TRIM(_xlfn.TEXTSPLIT(D4,","))))&gt;0,1,0)</f>
        <v>0</v>
      </c>
      <c r="G4" s="461" t="s">
        <v>3969</v>
      </c>
      <c r="I4" s="461" t="s">
        <v>3720</v>
      </c>
      <c r="J4" s="461" t="s">
        <v>3969</v>
      </c>
      <c r="K4" s="461" t="s">
        <v>3970</v>
      </c>
    </row>
    <row r="5" spans="2:11" ht="21" customHeight="1">
      <c r="B5" s="158" t="s">
        <v>3965</v>
      </c>
      <c r="C5" s="157" t="s">
        <v>95</v>
      </c>
      <c r="D5" s="156" t="s">
        <v>3971</v>
      </c>
      <c r="E5" s="255" cm="1">
        <f t="array" ref="E5">IF(SUMPRODUCT(COUNTIF(Assessment!$G$4:$G$21,TRIM(_xlfn.TEXTSPLIT(D5,","))))&gt;0,1,0)</f>
        <v>0</v>
      </c>
      <c r="G5" s="461" t="s">
        <v>3972</v>
      </c>
      <c r="I5" s="461" t="s">
        <v>3727</v>
      </c>
      <c r="J5" s="461" t="s">
        <v>3972</v>
      </c>
      <c r="K5" s="461" t="s">
        <v>3973</v>
      </c>
    </row>
    <row r="6" spans="2:11" ht="21" customHeight="1">
      <c r="B6" s="158" t="s">
        <v>3974</v>
      </c>
      <c r="C6" s="157" t="s">
        <v>105</v>
      </c>
      <c r="D6" s="156" t="s">
        <v>544</v>
      </c>
      <c r="E6" s="255" cm="1">
        <f t="array" ref="E6">IF(SUMPRODUCT(COUNTIF(Assessment!$G$4:$G$21,TRIM(_xlfn.TEXTSPLIT(D6,","))))&gt;0,1,0)</f>
        <v>0</v>
      </c>
      <c r="G6" s="461" t="s">
        <v>3975</v>
      </c>
      <c r="I6" s="461" t="s">
        <v>3976</v>
      </c>
      <c r="J6" s="461" t="s">
        <v>3975</v>
      </c>
      <c r="K6" s="461" t="s">
        <v>3977</v>
      </c>
    </row>
    <row r="7" spans="2:11" ht="21" customHeight="1">
      <c r="B7" s="158" t="s">
        <v>3974</v>
      </c>
      <c r="C7" s="157" t="s">
        <v>103</v>
      </c>
      <c r="D7" s="156" t="s">
        <v>3978</v>
      </c>
      <c r="E7" s="255" cm="1">
        <f t="array" ref="E7">IF(SUMPRODUCT(COUNTIF(Assessment!$G$4:$G$21,TRIM(_xlfn.TEXTSPLIT(D7,","))))&gt;0,1,0)</f>
        <v>0</v>
      </c>
      <c r="G7" s="461" t="s">
        <v>3979</v>
      </c>
      <c r="I7" s="461" t="s">
        <v>3742</v>
      </c>
      <c r="J7" s="461" t="s">
        <v>3979</v>
      </c>
      <c r="K7" s="461" t="s">
        <v>3980</v>
      </c>
    </row>
    <row r="8" spans="2:11" ht="21" customHeight="1">
      <c r="B8" s="158" t="s">
        <v>3981</v>
      </c>
      <c r="C8" s="157" t="s">
        <v>101</v>
      </c>
      <c r="D8" s="156" t="s">
        <v>3982</v>
      </c>
      <c r="E8" s="255" cm="1">
        <f t="array" ref="E8">IF(SUMPRODUCT(COUNTIF(Assessment!$G$4:$G$21,TRIM(_xlfn.TEXTSPLIT(D8,","))))&gt;0,1,0)</f>
        <v>0</v>
      </c>
      <c r="G8" s="461" t="s">
        <v>3983</v>
      </c>
      <c r="I8" s="461" t="s">
        <v>3735</v>
      </c>
      <c r="J8" s="461" t="s">
        <v>3983</v>
      </c>
      <c r="K8" s="461" t="s">
        <v>3984</v>
      </c>
    </row>
    <row r="9" spans="2:11" ht="21" customHeight="1">
      <c r="B9" s="158" t="s">
        <v>3981</v>
      </c>
      <c r="C9" s="157" t="s">
        <v>111</v>
      </c>
      <c r="D9" s="156" t="s">
        <v>568</v>
      </c>
      <c r="E9" s="255" cm="1">
        <f t="array" ref="E9">IF(SUMPRODUCT(COUNTIF(Assessment!$G$4:$G$21,TRIM(_xlfn.TEXTSPLIT(D9,","))))&gt;0,1,0)</f>
        <v>0</v>
      </c>
      <c r="G9" s="461" t="s">
        <v>3985</v>
      </c>
      <c r="I9" s="461" t="s">
        <v>3986</v>
      </c>
      <c r="J9" s="461" t="s">
        <v>3985</v>
      </c>
      <c r="K9" s="461" t="s">
        <v>3987</v>
      </c>
    </row>
    <row r="10" spans="2:11" ht="21" customHeight="1">
      <c r="B10" s="158" t="s">
        <v>3988</v>
      </c>
      <c r="C10" s="157" t="s">
        <v>97</v>
      </c>
      <c r="D10" s="156" t="s">
        <v>3989</v>
      </c>
      <c r="E10" s="255" cm="1">
        <f t="array" ref="E10">IF(SUMPRODUCT(COUNTIF(Assessment!$G$4:$G$21,TRIM(_xlfn.TEXTSPLIT(D10,","))))&gt;0,1,0)</f>
        <v>0</v>
      </c>
      <c r="G10" s="461" t="s">
        <v>3990</v>
      </c>
      <c r="I10" s="461" t="s">
        <v>3991</v>
      </c>
      <c r="J10" s="461" t="s">
        <v>3990</v>
      </c>
      <c r="K10" s="461" t="s">
        <v>3992</v>
      </c>
    </row>
    <row r="11" spans="2:11" ht="21" customHeight="1">
      <c r="B11" s="158" t="s">
        <v>3988</v>
      </c>
      <c r="C11" s="157" t="s">
        <v>99</v>
      </c>
      <c r="D11" s="156" t="s">
        <v>491</v>
      </c>
      <c r="E11" s="255" cm="1">
        <f t="array" ref="E11">IF(SUMPRODUCT(COUNTIF(Assessment!$G$4:$G$21,TRIM(_xlfn.TEXTSPLIT(D11,","))))&gt;0,1,0)</f>
        <v>0</v>
      </c>
      <c r="G11" s="461" t="s">
        <v>3993</v>
      </c>
      <c r="I11" s="461" t="s">
        <v>3730</v>
      </c>
      <c r="J11" s="461" t="s">
        <v>3993</v>
      </c>
      <c r="K11" s="461" t="s">
        <v>3994</v>
      </c>
    </row>
    <row r="12" spans="2:11" ht="21" customHeight="1">
      <c r="B12" s="158" t="s">
        <v>3995</v>
      </c>
      <c r="C12" s="157" t="s">
        <v>84</v>
      </c>
      <c r="D12" s="156" t="s">
        <v>345</v>
      </c>
      <c r="E12" s="255" cm="1">
        <f t="array" ref="E12">IF(SUMPRODUCT(COUNTIF(Assessment!$G$4:$G$21,TRIM(_xlfn.TEXTSPLIT(D12,","))))&gt;0,1,0)</f>
        <v>0</v>
      </c>
      <c r="G12" s="461" t="s">
        <v>3996</v>
      </c>
      <c r="I12" s="461" t="s">
        <v>3699</v>
      </c>
      <c r="J12" s="461" t="s">
        <v>3996</v>
      </c>
      <c r="K12" s="461" t="s">
        <v>3997</v>
      </c>
    </row>
    <row r="13" spans="2:11" ht="21" customHeight="1">
      <c r="B13" s="158" t="s">
        <v>3998</v>
      </c>
      <c r="C13" s="157" t="s">
        <v>108</v>
      </c>
      <c r="D13" s="156" t="s">
        <v>556</v>
      </c>
      <c r="E13" s="255" cm="1">
        <f t="array" ref="E13">IF(SUMPRODUCT(COUNTIF(Assessment!$G$4:$G$21,TRIM(_xlfn.TEXTSPLIT(D13,","))))&gt;0,1,0)</f>
        <v>0</v>
      </c>
      <c r="G13" s="461" t="s">
        <v>3999</v>
      </c>
      <c r="I13" s="461" t="s">
        <v>3747</v>
      </c>
      <c r="J13" s="461" t="s">
        <v>3999</v>
      </c>
      <c r="K13" s="461" t="s">
        <v>4000</v>
      </c>
    </row>
    <row r="14" spans="2:11" ht="21" customHeight="1">
      <c r="B14" s="158" t="s">
        <v>4001</v>
      </c>
      <c r="C14" s="157" t="s">
        <v>71</v>
      </c>
      <c r="D14" s="156" t="s">
        <v>1146</v>
      </c>
      <c r="E14" s="255" cm="1">
        <f t="array" ref="E14">IF(SUMPRODUCT(COUNTIF(Assessment!$G$3:$G$21,TRIM(_xlfn.TEXTSPLIT(D14,","))))&gt;0,1,0)</f>
        <v>1</v>
      </c>
      <c r="G14" s="461" t="s">
        <v>3954</v>
      </c>
      <c r="I14" s="461" t="s">
        <v>3676</v>
      </c>
      <c r="J14" s="461" t="s">
        <v>4002</v>
      </c>
      <c r="K14" s="461" t="s">
        <v>4003</v>
      </c>
    </row>
    <row r="15" spans="2:11" ht="21" customHeight="1">
      <c r="B15" s="158" t="s">
        <v>4004</v>
      </c>
      <c r="C15" s="157" t="s">
        <v>76</v>
      </c>
      <c r="D15" s="156" t="s">
        <v>4005</v>
      </c>
      <c r="E15" s="255" cm="1">
        <f t="array" ref="E15">IF(SUMPRODUCT(COUNTIF(Assessment!$G$4:$G$21,TRIM(_xlfn.TEXTSPLIT(D15,","))))&gt;0,1,0)</f>
        <v>0</v>
      </c>
      <c r="G15" s="461" t="s">
        <v>4006</v>
      </c>
      <c r="I15" s="461" t="s">
        <v>3681</v>
      </c>
      <c r="J15" s="461" t="s">
        <v>4006</v>
      </c>
      <c r="K15" s="461" t="s">
        <v>4007</v>
      </c>
    </row>
    <row r="16" spans="2:11" ht="21" customHeight="1">
      <c r="B16" s="158" t="s">
        <v>4004</v>
      </c>
      <c r="C16" s="157" t="s">
        <v>91</v>
      </c>
      <c r="D16" s="156" t="s">
        <v>4008</v>
      </c>
      <c r="E16" s="255" cm="1">
        <f t="array" ref="E16">IF(SUMPRODUCT(COUNTIF(Assessment!$G$4:$G$21,TRIM(_xlfn.TEXTSPLIT(D16,","))))&gt;0,1,0)</f>
        <v>0</v>
      </c>
      <c r="G16" s="461" t="s">
        <v>4009</v>
      </c>
      <c r="I16" s="461" t="s">
        <v>3713</v>
      </c>
      <c r="J16" s="461" t="s">
        <v>4009</v>
      </c>
      <c r="K16" s="461" t="s">
        <v>4010</v>
      </c>
    </row>
    <row r="17" spans="2:11" ht="21" customHeight="1">
      <c r="B17" s="161" t="s">
        <v>4011</v>
      </c>
      <c r="C17" s="160" t="s">
        <v>114</v>
      </c>
      <c r="D17" s="159" t="s">
        <v>4012</v>
      </c>
      <c r="E17" s="255" cm="1">
        <f t="array" ref="E17">IF(SUMPRODUCT(COUNTIF(Assessment!$G$4:$G$21,TRIM(_xlfn.TEXTSPLIT(D17,","))))&gt;0,1,0)</f>
        <v>0</v>
      </c>
      <c r="G17" s="461" t="s">
        <v>4013</v>
      </c>
      <c r="I17" s="461" t="s">
        <v>4014</v>
      </c>
      <c r="J17" s="461" t="s">
        <v>4013</v>
      </c>
      <c r="K17" s="461" t="s">
        <v>4015</v>
      </c>
    </row>
    <row r="18" spans="2:11" ht="21" customHeight="1">
      <c r="B18" s="158" t="s">
        <v>4011</v>
      </c>
      <c r="C18" s="157" t="s">
        <v>88</v>
      </c>
      <c r="D18" s="156" t="s">
        <v>4016</v>
      </c>
      <c r="E18" s="255" cm="1">
        <f t="array" ref="E18">IF(SUMPRODUCT(COUNTIF(Assessment!$G$4:$G$21,TRIM(_xlfn.TEXTSPLIT(D18,","))))&gt;0,1,0)</f>
        <v>0</v>
      </c>
      <c r="G18" s="461" t="s">
        <v>4017</v>
      </c>
      <c r="I18" s="461" t="s">
        <v>3708</v>
      </c>
      <c r="J18" s="461" t="s">
        <v>4017</v>
      </c>
      <c r="K18" s="461" t="s">
        <v>4018</v>
      </c>
    </row>
    <row r="19" spans="2:11" ht="21" customHeight="1">
      <c r="B19" s="158" t="s">
        <v>4019</v>
      </c>
      <c r="C19" s="157" t="s">
        <v>93</v>
      </c>
      <c r="D19" s="156" t="s">
        <v>925</v>
      </c>
      <c r="E19" s="255" cm="1">
        <f t="array" ref="E19">IF(SUMPRODUCT(COUNTIF(Assessment!$G$4:$G$21,TRIM(_xlfn.TEXTSPLIT(D19,","))))&gt;0,1,0)</f>
        <v>0</v>
      </c>
      <c r="I19" s="135"/>
      <c r="J19" s="135"/>
    </row>
    <row r="20" spans="2:11" ht="21" customHeight="1">
      <c r="B20" s="155" t="s">
        <v>4019</v>
      </c>
      <c r="C20" s="154" t="s">
        <v>101</v>
      </c>
      <c r="D20" s="153" t="s">
        <v>3982</v>
      </c>
      <c r="E20" s="256" cm="1">
        <f t="array" ref="E20">IF(SUMPRODUCT(COUNTIF(Assessment!$G$4:$G$21,TRIM(_xlfn.TEXTSPLIT(D20,","))))&gt;0,1,0)</f>
        <v>0</v>
      </c>
      <c r="I20" s="135"/>
      <c r="J20" s="135"/>
    </row>
    <row r="21" spans="2:11" ht="14.5" customHeight="1">
      <c r="D21" s="252"/>
      <c r="I21" s="135"/>
      <c r="J21" s="135"/>
    </row>
    <row r="22" spans="2:11">
      <c r="I22" s="135"/>
      <c r="J22" s="135"/>
    </row>
    <row r="23" spans="2:11">
      <c r="E23" s="257">
        <f>SUM(E3:E22)</f>
        <v>1</v>
      </c>
      <c r="I23" s="135"/>
      <c r="J23" s="135"/>
    </row>
    <row r="24" spans="2:11">
      <c r="I24" s="135"/>
      <c r="J24" s="135"/>
    </row>
    <row r="25" spans="2:11">
      <c r="E25" s="151" t="s">
        <v>4020</v>
      </c>
      <c r="I25" s="135"/>
      <c r="J25" s="135"/>
    </row>
    <row r="26" spans="2:11">
      <c r="E26" s="151" t="s">
        <v>4021</v>
      </c>
      <c r="I26" s="135"/>
      <c r="J26" s="135"/>
    </row>
    <row r="27" spans="2:11">
      <c r="E27" s="151" t="s">
        <v>4022</v>
      </c>
      <c r="I27" s="135"/>
      <c r="J27" s="135"/>
    </row>
    <row r="28" spans="2:11">
      <c r="I28" s="135"/>
      <c r="J28" s="135"/>
    </row>
    <row r="29" spans="2:11" ht="230.5" customHeight="1">
      <c r="D29" s="462" t="str" cm="1">
        <f t="array" ref="D29">_xlfn.LET(_xlpm.x, IFERROR(_xlfn._xlws.FILTER(G3:G18, E3:E18=1), ""), _xlpm.s, _xlfn.TEXTJOIN(", ", TRUE, _xlpm.x), IF(_xlpm.s="", "No risk signals detected in this assessment", _xlpm.s))</f>
        <v xml:space="preserve"> </v>
      </c>
      <c r="I29" s="135"/>
      <c r="J29" s="135"/>
    </row>
    <row r="30" spans="2:11">
      <c r="I30" s="135"/>
      <c r="J30" s="135"/>
    </row>
    <row r="31" spans="2:11">
      <c r="I31" s="135"/>
      <c r="J31" s="135"/>
    </row>
    <row r="32" spans="2:11">
      <c r="I32" s="135"/>
      <c r="J32" s="135"/>
    </row>
  </sheetData>
  <phoneticPr fontId="2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270CA-D732-4E4B-8A41-F0DF2C685BA3}">
  <sheetPr codeName="Sheet2">
    <tabColor rgb="FFFF0000"/>
  </sheetPr>
  <dimension ref="A1:DP452"/>
  <sheetViews>
    <sheetView zoomScale="90" zoomScaleNormal="90" workbookViewId="0">
      <selection activeCell="G8" sqref="G8:G12"/>
    </sheetView>
  </sheetViews>
  <sheetFormatPr defaultRowHeight="14.5"/>
  <cols>
    <col min="1" max="1" width="4.54296875" style="26" customWidth="1"/>
    <col min="2" max="2" width="4.54296875" style="12" customWidth="1"/>
    <col min="3" max="3" width="6.26953125" customWidth="1"/>
    <col min="4" max="4" width="23.7265625" customWidth="1"/>
    <col min="5" max="5" width="121.54296875" customWidth="1"/>
    <col min="6" max="6" width="4.7265625" customWidth="1"/>
    <col min="7" max="7" width="70.7265625" customWidth="1"/>
    <col min="8" max="8" width="2.81640625" customWidth="1"/>
    <col min="9" max="9" width="5.26953125" customWidth="1"/>
    <col min="10" max="51" width="9.1796875" style="16"/>
  </cols>
  <sheetData>
    <row r="1" spans="1:120" s="11" customFormat="1" ht="36" customHeight="1">
      <c r="A1" s="26"/>
      <c r="B1" s="620"/>
      <c r="C1" s="621"/>
      <c r="D1" s="621"/>
      <c r="E1" s="621"/>
      <c r="F1" s="621"/>
      <c r="G1" s="621"/>
      <c r="H1" s="621"/>
      <c r="I1" s="622"/>
      <c r="J1" s="16"/>
      <c r="K1" s="16"/>
      <c r="L1" s="16"/>
      <c r="M1" s="16"/>
      <c r="N1" s="16"/>
      <c r="O1" s="16"/>
      <c r="P1" s="16"/>
      <c r="Q1" s="16"/>
      <c r="R1" s="16"/>
      <c r="S1" s="16"/>
      <c r="T1" s="16"/>
      <c r="U1" s="16"/>
      <c r="V1" s="16"/>
      <c r="W1" s="16"/>
      <c r="X1" s="16"/>
      <c r="Y1" s="16"/>
      <c r="Z1" s="16"/>
      <c r="AA1" s="16"/>
      <c r="AB1" s="31">
        <f>IF(COUNTA(E3:E18)=ROWS(E3:E18), 1, 0)</f>
        <v>0</v>
      </c>
      <c r="AC1" s="13"/>
      <c r="AD1" s="13"/>
      <c r="AE1" s="13"/>
      <c r="AF1" s="13"/>
      <c r="AG1" s="13"/>
      <c r="AH1" s="13"/>
      <c r="AI1" s="13"/>
      <c r="AJ1" s="13"/>
      <c r="AK1" s="13"/>
      <c r="AL1" s="13"/>
      <c r="AM1" s="13"/>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row>
    <row r="2" spans="1:120" ht="21">
      <c r="B2" s="18"/>
      <c r="C2" s="617" t="s">
        <v>26</v>
      </c>
      <c r="D2" s="618"/>
      <c r="E2" s="619"/>
      <c r="F2" s="125"/>
      <c r="G2" s="23" t="s">
        <v>27</v>
      </c>
      <c r="H2" s="127"/>
      <c r="I2" s="34"/>
    </row>
    <row r="3" spans="1:120" ht="15.65" customHeight="1">
      <c r="A3" s="27"/>
      <c r="B3" s="22"/>
      <c r="C3" s="169"/>
      <c r="D3" s="170"/>
      <c r="E3" s="171"/>
      <c r="F3" s="172"/>
      <c r="G3" s="172"/>
      <c r="H3" s="483"/>
      <c r="I3" s="49"/>
    </row>
    <row r="4" spans="1:120" ht="35.25" customHeight="1">
      <c r="B4" s="18"/>
      <c r="C4" s="165"/>
      <c r="D4" s="623" t="s">
        <v>4023</v>
      </c>
      <c r="E4" s="624"/>
      <c r="F4" s="50"/>
      <c r="G4" s="29" t="s">
        <v>28</v>
      </c>
      <c r="H4" s="483"/>
      <c r="I4" s="49"/>
    </row>
    <row r="5" spans="1:120" ht="35.25" customHeight="1">
      <c r="B5" s="18"/>
      <c r="C5" s="166"/>
      <c r="D5" s="625"/>
      <c r="E5" s="626"/>
      <c r="F5" s="50"/>
      <c r="G5" s="629"/>
      <c r="H5" s="483"/>
      <c r="I5" s="49"/>
    </row>
    <row r="6" spans="1:120" ht="35.25" customHeight="1">
      <c r="B6" s="18"/>
      <c r="C6" s="167"/>
      <c r="D6" s="625"/>
      <c r="E6" s="626"/>
      <c r="F6" s="50"/>
      <c r="G6" s="629"/>
      <c r="H6" s="483"/>
      <c r="I6" s="49"/>
    </row>
    <row r="7" spans="1:120" ht="35.25" customHeight="1">
      <c r="B7" s="18"/>
      <c r="C7" s="168"/>
      <c r="D7" s="625"/>
      <c r="E7" s="626"/>
      <c r="F7" s="50"/>
      <c r="G7" s="29" t="s">
        <v>29</v>
      </c>
      <c r="H7" s="483"/>
      <c r="I7" s="49"/>
    </row>
    <row r="8" spans="1:120" ht="35.25" customHeight="1">
      <c r="B8" s="18"/>
      <c r="C8" s="166"/>
      <c r="D8" s="625"/>
      <c r="E8" s="626"/>
      <c r="F8" s="50"/>
      <c r="G8" s="631"/>
      <c r="H8" s="483"/>
      <c r="I8" s="49"/>
    </row>
    <row r="9" spans="1:120" ht="35.25" customHeight="1">
      <c r="B9" s="18"/>
      <c r="C9" s="166"/>
      <c r="D9" s="625"/>
      <c r="E9" s="626"/>
      <c r="F9" s="50"/>
      <c r="G9" s="632"/>
      <c r="H9" s="483"/>
      <c r="I9" s="49"/>
    </row>
    <row r="10" spans="1:120" ht="35.25" customHeight="1">
      <c r="B10" s="18"/>
      <c r="C10" s="167"/>
      <c r="D10" s="625"/>
      <c r="E10" s="626"/>
      <c r="F10" s="50"/>
      <c r="G10" s="632"/>
      <c r="H10" s="483"/>
      <c r="I10" s="49"/>
    </row>
    <row r="11" spans="1:120" ht="35.25" customHeight="1">
      <c r="B11" s="18"/>
      <c r="C11" s="168"/>
      <c r="D11" s="625"/>
      <c r="E11" s="626"/>
      <c r="F11" s="50"/>
      <c r="G11" s="632"/>
      <c r="H11" s="483"/>
      <c r="I11" s="49"/>
    </row>
    <row r="12" spans="1:120" ht="167.25" customHeight="1">
      <c r="B12" s="18"/>
      <c r="C12" s="166"/>
      <c r="D12" s="625"/>
      <c r="E12" s="626"/>
      <c r="F12" s="50"/>
      <c r="G12" s="633"/>
      <c r="H12" s="483"/>
      <c r="I12" s="49"/>
    </row>
    <row r="13" spans="1:120" ht="35.25" customHeight="1">
      <c r="B13" s="18"/>
      <c r="C13" s="168"/>
      <c r="D13" s="625"/>
      <c r="E13" s="626"/>
      <c r="F13" s="50"/>
      <c r="G13" s="29" t="s">
        <v>30</v>
      </c>
      <c r="H13" s="483"/>
      <c r="I13" s="49"/>
    </row>
    <row r="14" spans="1:120" ht="35.25" customHeight="1">
      <c r="B14" s="18"/>
      <c r="C14" s="166"/>
      <c r="D14" s="625"/>
      <c r="E14" s="626"/>
      <c r="F14" s="50"/>
      <c r="G14" s="421"/>
      <c r="H14" s="483"/>
      <c r="I14" s="49"/>
    </row>
    <row r="15" spans="1:120" ht="35.25" customHeight="1">
      <c r="B15" s="18"/>
      <c r="C15" s="166"/>
      <c r="D15" s="625"/>
      <c r="E15" s="626"/>
      <c r="F15" s="50"/>
      <c r="G15" s="214" t="s">
        <v>32</v>
      </c>
      <c r="H15" s="483"/>
      <c r="I15" s="49"/>
    </row>
    <row r="16" spans="1:120" ht="35.25" customHeight="1">
      <c r="B16" s="18"/>
      <c r="C16" s="167"/>
      <c r="D16" s="625"/>
      <c r="E16" s="626"/>
      <c r="F16" s="50"/>
      <c r="G16" s="629"/>
      <c r="H16" s="483"/>
      <c r="I16" s="49"/>
    </row>
    <row r="17" spans="1:9" ht="35.25" customHeight="1">
      <c r="B17" s="18"/>
      <c r="C17" s="528"/>
      <c r="D17" s="625"/>
      <c r="E17" s="626"/>
      <c r="F17" s="50"/>
      <c r="G17" s="629"/>
      <c r="H17" s="483"/>
      <c r="I17" s="49"/>
    </row>
    <row r="18" spans="1:9" ht="35.25" customHeight="1">
      <c r="B18" s="18"/>
      <c r="C18" s="166"/>
      <c r="D18" s="625"/>
      <c r="E18" s="626"/>
      <c r="F18" s="50"/>
      <c r="G18" s="214" t="s">
        <v>33</v>
      </c>
      <c r="H18" s="483"/>
      <c r="I18" s="49"/>
    </row>
    <row r="19" spans="1:9" ht="35.25" customHeight="1">
      <c r="A19" s="28"/>
      <c r="B19" s="18"/>
      <c r="C19" s="166"/>
      <c r="D19" s="625"/>
      <c r="E19" s="626"/>
      <c r="F19" s="50"/>
      <c r="G19" s="630"/>
      <c r="H19" s="483"/>
      <c r="I19" s="49"/>
    </row>
    <row r="20" spans="1:9" ht="91.5" customHeight="1">
      <c r="A20" s="28"/>
      <c r="B20" s="18"/>
      <c r="C20" s="167"/>
      <c r="D20" s="627"/>
      <c r="E20" s="628"/>
      <c r="F20" s="50"/>
      <c r="G20" s="630"/>
      <c r="H20" s="483"/>
      <c r="I20" s="49"/>
    </row>
    <row r="21" spans="1:9" ht="35.25" customHeight="1">
      <c r="A21" s="28"/>
      <c r="B21" s="18"/>
      <c r="C21" s="173"/>
      <c r="D21" s="174"/>
      <c r="E21" s="175"/>
      <c r="F21" s="175"/>
      <c r="G21" s="175"/>
      <c r="H21" s="484"/>
      <c r="I21" s="49"/>
    </row>
    <row r="22" spans="1:9" ht="181" customHeight="1">
      <c r="A22" s="28"/>
      <c r="B22" s="20"/>
      <c r="C22" s="21"/>
      <c r="D22" s="21"/>
      <c r="E22" s="21"/>
      <c r="F22" s="21"/>
      <c r="G22" s="21"/>
      <c r="H22" s="21"/>
      <c r="I22" s="35"/>
    </row>
    <row r="23" spans="1:9" s="28" customFormat="1"/>
    <row r="24" spans="1:9" s="28" customFormat="1">
      <c r="D24" s="53"/>
    </row>
    <row r="25" spans="1:9" s="28" customFormat="1">
      <c r="D25" s="51"/>
    </row>
    <row r="26" spans="1:9" s="28" customFormat="1">
      <c r="D26" s="51"/>
    </row>
    <row r="27" spans="1:9" s="28" customFormat="1">
      <c r="D27" s="51"/>
    </row>
    <row r="28" spans="1:9" s="28" customFormat="1"/>
    <row r="29" spans="1:9" s="28" customFormat="1"/>
    <row r="30" spans="1:9" s="28" customFormat="1"/>
    <row r="31" spans="1:9" s="28" customFormat="1"/>
    <row r="32" spans="1:9" s="28" customFormat="1"/>
    <row r="33" s="28" customFormat="1"/>
    <row r="34" s="28" customFormat="1"/>
    <row r="35" s="28" customFormat="1"/>
    <row r="36" s="28" customFormat="1"/>
    <row r="37" s="28" customFormat="1"/>
    <row r="38" s="28" customFormat="1"/>
    <row r="39" s="28" customFormat="1"/>
    <row r="40" s="28" customFormat="1"/>
    <row r="41" s="28" customFormat="1"/>
    <row r="42" s="28" customFormat="1"/>
    <row r="43" s="28" customFormat="1"/>
    <row r="44" s="28" customFormat="1"/>
    <row r="45" s="28" customFormat="1"/>
    <row r="46" s="28" customFormat="1"/>
    <row r="47" s="28" customFormat="1"/>
    <row r="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row r="405" s="28" customFormat="1"/>
    <row r="406" s="28" customFormat="1"/>
    <row r="407" s="28" customFormat="1"/>
    <row r="408" s="28" customFormat="1"/>
    <row r="409" s="28" customFormat="1"/>
    <row r="410" s="28" customFormat="1"/>
    <row r="411" s="28" customFormat="1"/>
    <row r="412" s="28" customFormat="1"/>
    <row r="413" s="28" customFormat="1"/>
    <row r="414" s="28" customFormat="1"/>
    <row r="415" s="28" customFormat="1"/>
    <row r="416" s="28" customFormat="1"/>
    <row r="417" s="28" customFormat="1"/>
    <row r="418" s="28" customFormat="1"/>
    <row r="419" s="28" customFormat="1"/>
    <row r="420" s="28" customFormat="1"/>
    <row r="421" s="28" customFormat="1"/>
    <row r="422" s="28" customFormat="1"/>
    <row r="423" s="28" customFormat="1"/>
    <row r="424" s="28" customFormat="1"/>
    <row r="425" s="28" customFormat="1"/>
    <row r="426" s="28" customFormat="1"/>
    <row r="427" s="28" customFormat="1"/>
    <row r="428" s="28" customFormat="1"/>
    <row r="429" s="28" customFormat="1"/>
    <row r="430" s="28" customFormat="1"/>
    <row r="431" s="28" customFormat="1"/>
    <row r="432" s="28" customFormat="1"/>
    <row r="433" s="28" customFormat="1"/>
    <row r="434" s="28" customFormat="1"/>
    <row r="435" s="28" customFormat="1"/>
    <row r="436" s="28" customFormat="1"/>
    <row r="437" s="28" customFormat="1"/>
    <row r="438" s="28" customFormat="1"/>
    <row r="439" s="28" customFormat="1"/>
    <row r="440" s="28" customFormat="1"/>
    <row r="441" s="28" customFormat="1"/>
    <row r="442" s="28" customFormat="1"/>
    <row r="443" s="28" customFormat="1"/>
    <row r="444" s="28" customFormat="1"/>
    <row r="445" s="28" customFormat="1"/>
    <row r="446" s="28" customFormat="1"/>
    <row r="447" s="28" customFormat="1"/>
    <row r="448" s="28" customFormat="1"/>
    <row r="449" s="28" customFormat="1"/>
    <row r="450" s="28" customFormat="1"/>
    <row r="451" s="28" customFormat="1"/>
    <row r="452" s="28" customFormat="1"/>
  </sheetData>
  <sheetProtection algorithmName="SHA-512" hashValue="p+IzLis6C9WkXhSTRQW0VIZ7Dd7V6xD32p+IPJXSa7y7rThFWubMJWvKgw9xWRgfDLRwG7Pw8EmdcF1RDr9jSg==" saltValue="41j0ABsrjJLBigcGq2pgFQ==" spinCount="100000" sheet="1" objects="1" scenarios="1"/>
  <mergeCells count="7">
    <mergeCell ref="C2:E2"/>
    <mergeCell ref="B1:I1"/>
    <mergeCell ref="D4:E20"/>
    <mergeCell ref="G5:G6"/>
    <mergeCell ref="G16:G17"/>
    <mergeCell ref="G19:G20"/>
    <mergeCell ref="G8:G12"/>
  </mergeCells>
  <conditionalFormatting sqref="G8 H8:H13 G16:H16">
    <cfRule type="expression" dxfId="44" priority="4">
      <formula>LEN(G8)&gt;0</formula>
    </cfRule>
  </conditionalFormatting>
  <conditionalFormatting sqref="G14">
    <cfRule type="expression" dxfId="43" priority="1">
      <formula>LEN(G14)&gt;0</formula>
    </cfRule>
  </conditionalFormatting>
  <conditionalFormatting sqref="G19">
    <cfRule type="expression" dxfId="42" priority="2">
      <formula>LEN(G19)&gt;0</formula>
    </cfRule>
  </conditionalFormatting>
  <conditionalFormatting sqref="G5:H5">
    <cfRule type="expression" dxfId="41" priority="5">
      <formula>LEN(G5)&gt;0</formula>
    </cfRule>
  </conditionalFormatting>
  <dataValidations count="1">
    <dataValidation type="list" allowBlank="1" showInputMessage="1" showErrorMessage="1" sqref="G14" xr:uid="{5325CFCF-0512-4469-A1D5-BCF4A218D06E}">
      <formula1>"YES, NO"</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D835F-1CAF-4BB7-9F82-2E579F97A457}">
  <sheetPr codeName="Sheet6">
    <tabColor theme="3"/>
  </sheetPr>
  <dimension ref="A1:DV1957"/>
  <sheetViews>
    <sheetView tabSelected="1" zoomScale="90" zoomScaleNormal="90" zoomScaleSheetLayoutView="10" workbookViewId="0">
      <selection activeCell="E3" sqref="E3"/>
    </sheetView>
  </sheetViews>
  <sheetFormatPr defaultColWidth="9.1796875" defaultRowHeight="23.5"/>
  <cols>
    <col min="1" max="1" width="4.54296875" style="326" customWidth="1"/>
    <col min="2" max="2" width="4.54296875" style="339" customWidth="1"/>
    <col min="3" max="3" width="4.7265625" style="402" customWidth="1"/>
    <col min="4" max="4" width="67.453125" style="403" customWidth="1"/>
    <col min="5" max="5" width="84.7265625" style="404" customWidth="1"/>
    <col min="6" max="6" width="3.453125" style="404" hidden="1" customWidth="1"/>
    <col min="7" max="7" width="25.7265625" style="405" hidden="1" customWidth="1"/>
    <col min="8" max="8" width="17.26953125" style="405" hidden="1" customWidth="1"/>
    <col min="9" max="10" width="17.54296875" style="406" hidden="1" customWidth="1"/>
    <col min="11" max="18" width="15.1796875" style="406" hidden="1" customWidth="1"/>
    <col min="19" max="19" width="3.54296875" style="437" customWidth="1"/>
    <col min="20" max="20" width="84.7265625" style="340" hidden="1" customWidth="1"/>
    <col min="21" max="21" width="82.81640625" style="408" customWidth="1"/>
    <col min="22" max="22" width="3.54296875" style="407" customWidth="1"/>
    <col min="23" max="23" width="49.81640625" style="401" customWidth="1"/>
    <col min="24" max="24" width="3.54296875" style="408" customWidth="1"/>
    <col min="25" max="25" width="9.26953125" style="409" customWidth="1"/>
    <col min="26" max="26" width="30.453125" style="410" customWidth="1"/>
    <col min="27" max="27" width="98.453125" style="411" customWidth="1"/>
    <col min="28" max="28" width="16.26953125" style="412" hidden="1" customWidth="1"/>
    <col min="29" max="29" width="5.81640625" style="413" customWidth="1"/>
    <col min="30" max="30" width="3.453125" style="338" customWidth="1"/>
    <col min="31" max="31" width="29" style="338" hidden="1" customWidth="1"/>
    <col min="32" max="32" width="3.26953125" style="414" customWidth="1"/>
    <col min="33" max="34" width="18.453125" style="338" hidden="1" customWidth="1"/>
    <col min="35" max="35" width="63.81640625" style="338" hidden="1" customWidth="1"/>
    <col min="36" max="36" width="12.453125" style="415" customWidth="1"/>
    <col min="37" max="37" width="25.81640625" style="338" customWidth="1"/>
    <col min="38" max="38" width="65.7265625" style="338" customWidth="1"/>
    <col min="39" max="39" width="15.81640625" style="338" customWidth="1"/>
    <col min="40" max="40" width="22.26953125" style="338" customWidth="1"/>
    <col min="41" max="43" width="9.1796875" style="338"/>
    <col min="44" max="124" width="9.1796875" style="339"/>
    <col min="125" max="16384" width="9.1796875" style="350"/>
  </cols>
  <sheetData>
    <row r="1" spans="1:126" s="340" customFormat="1" ht="36" customHeight="1">
      <c r="A1" s="326"/>
      <c r="B1" s="636"/>
      <c r="C1" s="637"/>
      <c r="D1" s="637"/>
      <c r="E1" s="637"/>
      <c r="F1" s="327"/>
      <c r="G1" s="328"/>
      <c r="H1" s="328"/>
      <c r="I1" s="328"/>
      <c r="J1" s="328"/>
      <c r="K1" s="328"/>
      <c r="L1" s="328"/>
      <c r="M1" s="328"/>
      <c r="N1" s="328"/>
      <c r="O1" s="328"/>
      <c r="P1" s="328"/>
      <c r="Q1" s="328"/>
      <c r="R1" s="328"/>
      <c r="S1" s="432"/>
      <c r="T1" s="328"/>
      <c r="U1" s="328"/>
      <c r="V1" s="328"/>
      <c r="W1" s="328"/>
      <c r="X1" s="328"/>
      <c r="Y1" s="329"/>
      <c r="Z1" s="330"/>
      <c r="AA1" s="331"/>
      <c r="AB1" s="332"/>
      <c r="AC1" s="333"/>
      <c r="AD1" s="334"/>
      <c r="AE1" s="202">
        <f>IF(COUNTA(E3:E18)=ROWS(E3:E18), 1, 0)</f>
        <v>0</v>
      </c>
      <c r="AF1" s="335"/>
      <c r="AG1" s="336"/>
      <c r="AH1" s="336"/>
      <c r="AI1" s="336"/>
      <c r="AJ1" s="337"/>
      <c r="AK1" s="338"/>
      <c r="AL1" s="338"/>
      <c r="AM1" s="338"/>
      <c r="AN1" s="338"/>
      <c r="AO1" s="338"/>
      <c r="AP1" s="338"/>
      <c r="AQ1" s="338"/>
      <c r="AR1" s="339"/>
      <c r="AS1" s="339"/>
      <c r="AT1" s="339"/>
      <c r="AU1" s="339"/>
      <c r="AV1" s="339"/>
      <c r="AW1" s="339"/>
      <c r="AX1" s="339"/>
      <c r="AY1" s="339"/>
      <c r="AZ1" s="339"/>
      <c r="BA1" s="339"/>
      <c r="BB1" s="339"/>
      <c r="BC1" s="339"/>
      <c r="BD1" s="339"/>
      <c r="BE1" s="339"/>
      <c r="BF1" s="339"/>
      <c r="BG1" s="339"/>
      <c r="BH1" s="339"/>
      <c r="BI1" s="339"/>
      <c r="BJ1" s="339"/>
      <c r="BK1" s="339"/>
      <c r="BL1" s="339"/>
      <c r="BM1" s="339"/>
      <c r="BN1" s="339"/>
      <c r="BO1" s="339"/>
      <c r="BP1" s="339"/>
      <c r="BQ1" s="339"/>
      <c r="BR1" s="339"/>
      <c r="BS1" s="339"/>
      <c r="BT1" s="339"/>
      <c r="BU1" s="339"/>
      <c r="BV1" s="339"/>
      <c r="BW1" s="339"/>
      <c r="BX1" s="339"/>
      <c r="BY1" s="339"/>
      <c r="BZ1" s="339"/>
      <c r="CA1" s="339"/>
      <c r="CB1" s="339"/>
      <c r="CC1" s="339"/>
      <c r="CD1" s="339"/>
      <c r="CE1" s="339"/>
      <c r="CF1" s="339"/>
      <c r="CG1" s="339"/>
      <c r="CH1" s="339"/>
      <c r="CI1" s="339"/>
      <c r="CJ1" s="339"/>
      <c r="CK1" s="339"/>
      <c r="CL1" s="339"/>
      <c r="CM1" s="339"/>
      <c r="CN1" s="339"/>
      <c r="CO1" s="339"/>
      <c r="CP1" s="339"/>
      <c r="CQ1" s="339"/>
      <c r="CR1" s="339"/>
      <c r="CS1" s="339"/>
      <c r="CT1" s="339"/>
      <c r="CU1" s="339"/>
      <c r="CV1" s="339"/>
      <c r="CW1" s="339"/>
      <c r="CX1" s="339"/>
      <c r="CY1" s="339"/>
      <c r="CZ1" s="339"/>
      <c r="DA1" s="339"/>
      <c r="DB1" s="339"/>
      <c r="DC1" s="339"/>
      <c r="DD1" s="339"/>
      <c r="DE1" s="339"/>
      <c r="DF1" s="339"/>
      <c r="DG1" s="339"/>
      <c r="DH1" s="339"/>
      <c r="DI1" s="339"/>
      <c r="DJ1" s="339"/>
      <c r="DK1" s="339"/>
      <c r="DL1" s="339"/>
      <c r="DM1" s="339"/>
      <c r="DN1" s="339"/>
      <c r="DO1" s="339"/>
      <c r="DP1" s="339"/>
      <c r="DQ1" s="339"/>
      <c r="DR1" s="339"/>
      <c r="DS1" s="339"/>
      <c r="DT1" s="339"/>
    </row>
    <row r="2" spans="1:126" ht="21" customHeight="1">
      <c r="B2" s="341"/>
      <c r="C2" s="638" t="s">
        <v>58</v>
      </c>
      <c r="D2" s="639"/>
      <c r="E2" s="640"/>
      <c r="F2" s="419"/>
      <c r="G2" s="418" t="s">
        <v>34</v>
      </c>
      <c r="H2" s="222"/>
      <c r="I2" s="203" t="s">
        <v>34</v>
      </c>
      <c r="J2" s="203" t="s">
        <v>59</v>
      </c>
      <c r="K2" s="342" t="s">
        <v>60</v>
      </c>
      <c r="L2" s="342" t="s">
        <v>61</v>
      </c>
      <c r="M2" s="342" t="s">
        <v>62</v>
      </c>
      <c r="N2" s="342" t="s">
        <v>63</v>
      </c>
      <c r="O2" s="342" t="s">
        <v>64</v>
      </c>
      <c r="P2" s="342" t="s">
        <v>65</v>
      </c>
      <c r="Q2" s="342" t="s">
        <v>66</v>
      </c>
      <c r="R2" s="342" t="s">
        <v>67</v>
      </c>
      <c r="S2" s="433"/>
      <c r="T2" s="203" t="s">
        <v>34</v>
      </c>
      <c r="U2" s="497" t="s">
        <v>4024</v>
      </c>
      <c r="V2" s="343"/>
      <c r="W2" s="514" t="s">
        <v>68</v>
      </c>
      <c r="X2" s="344"/>
      <c r="Y2" s="647" t="s">
        <v>69</v>
      </c>
      <c r="Z2" s="648"/>
      <c r="AA2" s="648"/>
      <c r="AB2" s="345"/>
      <c r="AC2" s="521" t="str" cm="1">
        <f t="array" ref="AC2">HYPERLINK(
 "mailto:AlSecretariat@customerservice.nsw.gov.au?subject=AIAF&amp;body=" &amp;
 _xlfn.TEXTJOIN(" ",TRUE,
   _xlfn.TEXTJOIN(", ",TRUE,
     LEFT('Audit Record'!J3,20),
     LEFT('Audit Record'!J7,20),
     TEXT('Audit Record'!J13,"dd/mm/yyyy"),
     'Audit Record'!J8,
     'Audit Record'!J9 &amp;","
   ),
   IF(ROW('Audit Record'!J14:J29)=ROW('Audit Record'!J14:J29),
      SUBSTITUTE('Audit Record'!J14:J29,"Q","")
   )
 ),
 "📧"
)</f>
        <v>📧</v>
      </c>
      <c r="AD2" s="346"/>
      <c r="AF2" s="347"/>
      <c r="AG2" s="641" t="s">
        <v>70</v>
      </c>
      <c r="AH2" s="642"/>
      <c r="AI2" s="348"/>
      <c r="AJ2" s="349"/>
      <c r="AR2" s="338"/>
    </row>
    <row r="3" spans="1:126" ht="53.15" customHeight="1">
      <c r="A3" s="351"/>
      <c r="B3" s="341"/>
      <c r="C3" s="352" t="s">
        <v>71</v>
      </c>
      <c r="D3" s="353" t="s">
        <v>72</v>
      </c>
      <c r="E3" s="438" t="s">
        <v>252</v>
      </c>
      <c r="F3" s="420" t="str">
        <f>HYPERLINK("#'UserGuide'!B55","?")</f>
        <v>?</v>
      </c>
      <c r="G3" s="222" t="str">
        <f>IFERROR(INDEX(Questions!E2:E8, MATCH(Assessment!E3, Questions!B2:B8, 0)), "")</f>
        <v>phase:deployment</v>
      </c>
      <c r="H3" s="222">
        <f>I3</f>
        <v>1</v>
      </c>
      <c r="I3" s="203">
        <f>IFERROR(INDEX(Questions!G2:G8, MATCH(Assessment!E3, Questions!B2:B8, 0)), "")</f>
        <v>1</v>
      </c>
      <c r="J3" s="203">
        <f>IFERROR(INDEX(Questions!Q2:Q8, MATCH(Assessment!E3, Questions!B2:B8, 0)), "")</f>
        <v>4</v>
      </c>
      <c r="K3" s="204" cm="1">
        <f t="array" ref="K3:R3">_xlfn.LET( _xlpm.r, _xlfn.XLOOKUP(G3, Questions!E:E, Questions!H:O), IFERROR(_xlpm.r*1, 0) )</f>
        <v>0</v>
      </c>
      <c r="L3" s="204">
        <v>6</v>
      </c>
      <c r="M3" s="204">
        <v>6</v>
      </c>
      <c r="N3" s="204">
        <v>6</v>
      </c>
      <c r="O3" s="204">
        <v>4</v>
      </c>
      <c r="P3" s="204">
        <v>0</v>
      </c>
      <c r="Q3" s="204">
        <v>10</v>
      </c>
      <c r="R3" s="204">
        <v>4</v>
      </c>
      <c r="S3" s="434" t="str">
        <f t="shared" ref="S3:S18" si="0">IF(E3="", "", "⮞")</f>
        <v>⮞</v>
      </c>
      <c r="T3" s="206"/>
      <c r="U3" s="443" t="str">
        <f>IFERROR(
    INDEX(
        IF($U$2="TECHNICAL PLAYBACK", Questions!C2:C8, Questions!D2:D8),
        MATCH(Assessment!E3, Questions!B2:B8, 0)
    ),
"")</f>
        <v>The system is being rolled out into a live environment but may still be in testing or pilot mode.</v>
      </c>
      <c r="V3" s="354"/>
      <c r="W3" s="515" t="str">
        <f>IF($AE$1=1, INDEX(RiskDefinitions!$H$4:$K$4, MATCH($AH8, RiskDefinitions!$H$3:$K$3, 0)), "")</f>
        <v/>
      </c>
      <c r="X3" s="354"/>
      <c r="Y3" s="444" t="str" cm="1">
        <f t="array" ref="Y3">IF($AE$1&lt;&gt;1,"",
_xlfn.LET(
  _xlpm.base,Triggers!A3:K109,
  _xlpm.cols4,_xlfn.CHOOSECOLS(_xlpm.base,7,5,6,11),
  _xlpm.cond,(Triggers!I3:I109=TRUE)*(Triggers!J3:J109=TRUE)*(Triggers!A3:A109=TRUE)*(UPPER(TRIM(Triggers!L3:L109))="YES"),
  _xlpm.out,_xlfn.UNIQUE(IFERROR(_xlfn.CHOOSECOLS(_xlfn._xlws.FILTER(_xlpm.base,_xlpm.cond),7,5,6,11),_xlfn.TAKE(_xlpm.cols4,0))),
  IF(ROWS(_xlpm.out)=0,"",_xlfn.HSTACK(_xlfn.TAKE(_xlpm.out,,3),IF(INDEX(_xlpm.out,,4)="","",INDEX(_xlpm.out,,4))))
))</f>
        <v/>
      </c>
      <c r="Z3" s="445"/>
      <c r="AA3" s="446"/>
      <c r="AB3" s="447"/>
      <c r="AC3" s="448" t="str">
        <f>IF(AB3="","",
   IFERROR(
      HYPERLINK("#DeepDive!C" &amp; MATCH(AB3,DeepDive!C:C,0),"↗"),
      " "
   )
)</f>
        <v/>
      </c>
      <c r="AD3" s="346"/>
      <c r="AE3" s="205" t="str">
        <f>IF(COUNTA(E3:E18)=ROWS(E3:E18), "Assessment Completed", "")</f>
        <v/>
      </c>
      <c r="AF3" s="347"/>
      <c r="AG3" s="210" t="s">
        <v>73</v>
      </c>
      <c r="AH3" s="207" t="str" cm="1">
        <f t="array" ref="AH3">_xlfn.LET(
  _xlpm.rng,G4:G18,
  _xlpm.GET, _xlfn.LAMBDA(_xlpm.tag,
        _xlfn.LET(_xlpm.f, _xlfn._xlws.FILTER(_xlpm.rng, LEFT(_xlpm.rng, LEN(_xlpm.tag)+1)=_xlpm.tag&amp;":"),
            IFERROR(INDEX(_xlpm.f,1),""))),
  _xlpm.use,           _xlpm.GET("use"),
  _xlpm.decision,      _xlpm.GET("decision"),
  _xlpm.impact,        _xlpm.GET("impact"),
  _xlpm.failure,       _xlpm.GET("failure"),
  _xlpm.stakeholder,   _xlpm.GET("stakeholder"),
  _xlpm.reversal,      _xlpm.GET("reversal"),
  _xlpm.impact_review, _xlpm.GET("impact_review"),
  _xlpm.high, OR(
          AND( OR(_xlpm.use="use:human_augmentation", _xlpm.use="use:exploratory_agentic"),
               OR(_xlpm.decision="decision:suggestive", _xlpm.decision="decision:autonomous"),
               OR(_xlpm.impact="impact:high", _xlpm.impact="impact:very_high") ),
          AND( _xlpm.reversal="reversal:irreversible",
               OR(_xlpm.failure="failure:severe", _xlpm.failure="failure:critical") ),
          AND( OR(_xlpm.stakeholder="stakeholder:vulnerable_group", _xlpm.stakeholder="stakeholder:agentic_public"),
               _xlpm.impact_review="impact_review:none")
        ),
_xlpm.low, AND(
    NOT(_xlpm.high),
    _xlpm.use="use:internal_ops",
    OR(_xlpm.decision="decision:informational", _xlpm.decision="decision:recommendation"),
    _xlpm.impact="impact:low",
    _xlpm.failure="failure:minor"
),
  _xlfn.IFS(_xlpm.high,"High", _xlpm.low,"Low", TRUE,"Medium")
)</f>
        <v>Medium</v>
      </c>
      <c r="AI3" s="355" t="s">
        <v>74</v>
      </c>
      <c r="AJ3" s="634" t="s">
        <v>75</v>
      </c>
      <c r="AP3" s="339"/>
      <c r="AQ3" s="339"/>
      <c r="DU3" s="339"/>
      <c r="DV3" s="339"/>
    </row>
    <row r="4" spans="1:126" ht="53.15" customHeight="1">
      <c r="B4" s="341"/>
      <c r="C4" s="356" t="s">
        <v>76</v>
      </c>
      <c r="D4" s="357" t="s">
        <v>77</v>
      </c>
      <c r="E4" s="439"/>
      <c r="F4" s="420" t="str">
        <f>HYPERLINK("#'UserGuide'!B2","?")</f>
        <v>?</v>
      </c>
      <c r="G4" s="222" t="str">
        <f>IFERROR(INDEX(Questions!E6:E21, MATCH(Assessment!E4, Questions!B6:B21, 0)), "")</f>
        <v/>
      </c>
      <c r="H4" s="222" t="str">
        <f>I4</f>
        <v/>
      </c>
      <c r="I4" s="203" t="str">
        <f>IFERROR(INDEX(Questions!F6:F21, MATCH(Assessment!E4, Questions!B6:B21, 0)), "")</f>
        <v/>
      </c>
      <c r="J4" s="203" t="str">
        <f>IFERROR(INDEX(Questions!Q6:Q21, MATCH(Assessment!E4, Questions!B6:B21, 0)), "")</f>
        <v/>
      </c>
      <c r="K4" s="204" cm="1">
        <f t="array" ref="K4">_xlfn.LET(
  _xlpm.r, _xlfn.XLOOKUP(G4, Questions!E:E, Questions!H:O),
  IFERROR(_xlpm.r*1, 0)
)</f>
        <v>0</v>
      </c>
      <c r="L4" s="204"/>
      <c r="M4" s="204"/>
      <c r="N4" s="204"/>
      <c r="O4" s="204"/>
      <c r="P4" s="204"/>
      <c r="Q4" s="204"/>
      <c r="R4" s="204"/>
      <c r="S4" s="434" t="str">
        <f t="shared" si="0"/>
        <v/>
      </c>
      <c r="T4" s="644" t="str" cm="1">
        <f t="array" ref="T4">_xlfn.LET(
  _xlpm.rng, TRIM(G3:G42),
  _xlpm.keep, _xlfn._xlws.FILTER(_xlpm.rng, (_xlpm.rng&lt;&gt;"")*(_xlpm.rng&lt;&gt;0)*(_xlpm.rng&lt;&gt;"0")),
  _xlfn.TEXTJOIN(", ", TRUE, _xlpm.keep)
)</f>
        <v>phase:deployment, stakeholder:external, usecase:notcritical_list, risk_band:medium, usecase:notcritical</v>
      </c>
      <c r="U4" s="499" t="str">
        <f>IFERROR(
    INDEX(
        IF($U$2="TECHNICAL PLAYBACK", Questions!C9:C19, Questions!D9:D19),
        MATCH(Assessment!E4, Questions!B9:B19, 0)
    ),
"")</f>
        <v/>
      </c>
      <c r="V4" s="354"/>
      <c r="W4" s="649" t="str">
        <f>IF($AE$1=1, INDEX(RiskDefinitions!$H$5:$K$5, MATCH($AH8, RiskDefinitions!$H$3:$K$3, 0)), "")</f>
        <v/>
      </c>
      <c r="X4" s="354"/>
      <c r="Y4" s="444"/>
      <c r="Z4" s="445"/>
      <c r="AA4" s="446"/>
      <c r="AB4" s="447"/>
      <c r="AC4" s="448" t="str">
        <f>IF(AB4="","",
   IFERROR(
      HYPERLINK("#DeepDive!C" &amp; MATCH(AB4,DeepDive!C:C,0),"↗"),
      " "
   )
)</f>
        <v/>
      </c>
      <c r="AD4" s="346"/>
      <c r="AF4" s="347"/>
      <c r="AG4" s="210" t="s">
        <v>78</v>
      </c>
      <c r="AH4" s="208" t="str" cm="1">
        <f t="array" ref="AH4">_xlfn.LET( _xlpm.rng,G4:G32, _xlpm.GET,_xlfn.LAMBDA(_xlpm.p,_xlfn.LET(_xlpm.x,_xlfn._xlws.FILTER(_xlpm.rng,LEFT(_xlpm.rng,LEN(_xlpm.p)+1)=_xlpm.p&amp;":"),IFERROR(INDEX(_xlpm.x,1),""))), _xlpm.system,_xlpm.GET("system"), _xlpm.use,_xlpm.GET("use"), _xlpm.decision,_xlpm.GET("decision"), _xlpm.impact,_xlpm.GET("impact"), _xlpm.autonomy,_xlpm.GET("autonomy"), _xlpm.oversight,_xlpm.GET("oversight"), _xlpm.data,_xlpm.GET("data"), _xlpm.stakeholder,_xlpm.GET("stakeholder"), _xlpm.failure,_xlpm.GET("failure"), _xlpm.redress,_xlpm.GET("redress"), _xlpm.impact_review,_xlpm.GET("impact_review"), _xlpm.deploy,_xlpm.GET("deploy"), _xlpm.integration,_xlpm.GET("integration"), _xlpm.reversal,_xlpm.GET("reversal"), _xlpm.logic,_xlpm.GET("logic"), _xlpm.high, OR( AND(_xlpm.use="use:exploratory_agentic",_xlpm.decision="decision:autonomous",_xlpm.impact="impact:very_high",_xlpm.autonomy="autonomy:adaptive",_xlpm.oversight="oversight:none"), AND(_xlpm.data="data:personal_sensitive",OR(_xlpm.stakeholder="stakeholder:public",_xlpm.stakeholder="stakeholder:agentic_public"),_xlpm.reversal="reversal:irreversible",_xlpm.redress="redress:none",_xlpm.impact_review="impact_review:none"), AND(_xlpm.system="system:agentic",OR(_xlpm.logic="logic:self_learning",_xlpm.logic="logic:hybrid_config"),_xlpm.integration="integration:multi_system"), AND(_xlpm.system="system:genai",_xlpm.use="use:content_generation",_xlpm.stakeholder="stakeholder:vulnerable_group",_xlpm.failure="failure:severe",_xlpm.redress="redress:none"), AND(_xlpm.system="system:vendor_custom",_xlpm.deploy="deploy:vendor_saas",_xlpm.decision="decision:autonomous",OR(_xlpm.oversight="oversight:exception_only",_xlpm.oversight="oversight:none")), AND(_xlpm.impact="impact:very_high", _xlpm.failure="failure:critical"), AND(OR(_xlpm.logic="logic:self_learning",_xlpm.logic="logic:hybrid_config"),OR(_xlpm.autonomy="autonomy:adaptive",_xlpm.autonomy="autonomy:agentic_self"),OR(_xlpm.impact="impact:high",_xlpm.impact="impact:very_high"),OR(_xlpm.oversight="oversight:exception_only",_xlpm.oversight="oversight:none")), AND(_xlpm.data="data:personal_sensitive",_xlpm.reversal="reversal:irreversible",_xlpm.redress="redress:none",_xlpm.failure="failure:critical"), AND(_xlpm.system="system:research_use",OR(_xlpm.stakeholder="stakeholder:external",_xlpm.stakeholder="stakeholder:public",_xlpm.stakeholder="stakeholder:agentic_public"),OR(_xlpm.failure="failure:moderate",_xlpm.failure="failure:severe"),_xlpm.impact_review="impact_review:none",_xlpm.redress="redress:none"), AND(_xlpm.decision="decision:suggestive",OR(_xlpm.impact="impact:high",_xlpm.impact="impact:very_high"),_xlpm.oversight="oversight:exception_only",OR(_xlpm.logic="logic:foundation_model",_xlpm.logic="logic:open_source")), AND(_xlpm.system="system:internal_dev",OR(_xlpm.logic="logic:self_learning",_xlpm.logic="logic:hybrid_config"),_xlpm.impact="impact:very_high",_xlpm.reversal="reversal:irreversible",_xlpm.redress="redress:none"), AND(_xlpm.decision="decision:autonomous",_xlpm.oversight="oversight:none"), AND(_xlpm.impact="impact:very_high",_xlpm.reversal="reversal:irreversible"), AND(_xlpm.logic="logic:foundation_model",_xlpm.stakeholder="stakeholder:vulnerable_group",_xlpm.impact_review="impact_review:none"), AND(_xlpm.data="data:personal_sensitive",_xlpm.deploy="deploy:vendor_saas",_xlpm.redress="redress:none"), AND(_xlpm.system="system:agentic",OR(_xlpm.logic="logic:self_learning",_xlpm.logic="logic:hybrid_config"),_xlpm.oversight="oversight:none"), AND(OR(_xlpm.data="data:synthetic",_xlpm.data="data:public"),OR(_xlpm.stakeholder="stakeholder:public",_xlpm.stakeholder="stakeholder:agentic_public"),_xlpm.redress="redress:none"), AND(_xlpm.integration="integration:multi_system",_xlpm.failure="failure:critical",_xlpm.reversal="reversal:irreversible") ), IF(_xlpm.high,"High","Not High") )</f>
        <v>Not High</v>
      </c>
      <c r="AI4" s="358" t="s">
        <v>79</v>
      </c>
      <c r="AJ4" s="634"/>
      <c r="AP4" s="339"/>
      <c r="AQ4" s="339"/>
      <c r="DU4" s="339"/>
      <c r="DV4" s="339"/>
    </row>
    <row r="5" spans="1:126" ht="53.15" customHeight="1">
      <c r="B5" s="341"/>
      <c r="C5" s="356" t="s">
        <v>80</v>
      </c>
      <c r="D5" s="357" t="s">
        <v>81</v>
      </c>
      <c r="E5" s="439"/>
      <c r="F5" s="420" t="str">
        <f>HYPERLINK("#'UserGuide'!B60","?")</f>
        <v>?</v>
      </c>
      <c r="G5" s="222" t="str">
        <f>IFERROR(INDEX(Questions!E20:E26, MATCH(Assessment!E5, Questions!B20:B26, 0)), "")</f>
        <v/>
      </c>
      <c r="H5" s="222" t="str">
        <f t="shared" ref="H5:H18" si="1">I5</f>
        <v/>
      </c>
      <c r="I5" s="203" t="str">
        <f>IFERROR(INDEX(Questions!F20:F26, MATCH(Assessment!E5, Questions!B20:B26, 0)), "")</f>
        <v/>
      </c>
      <c r="J5" s="203" t="str">
        <f>IFERROR(INDEX(Questions!Q20:Q26, MATCH(Assessment!E5, Questions!B20:B26, 0)), "")</f>
        <v/>
      </c>
      <c r="K5" s="204" cm="1">
        <f t="array" ref="K5">_xlfn.LET(
  _xlpm.r, _xlfn.XLOOKUP(G5, Questions!E:E, Questions!H:O),
  IFERROR(_xlpm.r*1, 0)
)</f>
        <v>0</v>
      </c>
      <c r="L5" s="204"/>
      <c r="M5" s="204"/>
      <c r="N5" s="204"/>
      <c r="O5" s="204"/>
      <c r="P5" s="204"/>
      <c r="Q5" s="204"/>
      <c r="R5" s="204"/>
      <c r="S5" s="434" t="str">
        <f t="shared" si="0"/>
        <v/>
      </c>
      <c r="T5" s="644"/>
      <c r="U5" s="499" t="str">
        <f>IFERROR(
    INDEX(
        IF($U$2="TECHNICAL PLAYBACK", Questions!C20:C26, Questions!D20:D26),
        MATCH(Assessment!E5, Questions!B20:B26, 0)
    ),
"")</f>
        <v/>
      </c>
      <c r="V5" s="354"/>
      <c r="W5" s="649"/>
      <c r="X5" s="354"/>
      <c r="Y5" s="444"/>
      <c r="Z5" s="445"/>
      <c r="AA5" s="446"/>
      <c r="AB5" s="447"/>
      <c r="AC5" s="448" t="str">
        <f>IF(AB5="","",
   IFERROR(
      HYPERLINK("#DeepDive!C" &amp; MATCH(AB5,DeepDive!C:C,0),"↗"),
      " "
   )
)</f>
        <v/>
      </c>
      <c r="AD5" s="346"/>
      <c r="AF5" s="347"/>
      <c r="AG5" s="210" t="s">
        <v>82</v>
      </c>
      <c r="AH5" s="209" t="str">
        <f>IF(AH6&gt;5,"High","Not High")</f>
        <v>Not High</v>
      </c>
      <c r="AI5" s="358" t="s">
        <v>83</v>
      </c>
      <c r="AJ5" s="634"/>
      <c r="AP5" s="339"/>
      <c r="AQ5" s="339"/>
      <c r="DU5" s="339"/>
      <c r="DV5" s="339"/>
    </row>
    <row r="6" spans="1:126" ht="53.15" customHeight="1">
      <c r="B6" s="341"/>
      <c r="C6" s="359" t="s">
        <v>84</v>
      </c>
      <c r="D6" s="360" t="s">
        <v>85</v>
      </c>
      <c r="E6" s="440"/>
      <c r="F6" s="420" t="str">
        <f t="shared" ref="F6:F18" si="2">HYPERLINK("#'UserGuide'!B55","?")</f>
        <v>?</v>
      </c>
      <c r="G6" s="222" t="str">
        <f>IFERROR(INDEX(Questions!E27:E33, MATCH(Assessment!E6, Questions!B27:B33, 0)), "")</f>
        <v/>
      </c>
      <c r="H6" s="222" t="str">
        <f t="shared" si="1"/>
        <v/>
      </c>
      <c r="I6" s="203" t="str">
        <f>IFERROR(INDEX(Questions!F27:F33, MATCH(Assessment!E6, Questions!B27:B33, 0)), "")</f>
        <v/>
      </c>
      <c r="J6" s="203" t="str">
        <f>IFERROR(INDEX(Questions!Q27:Q33, MATCH(Assessment!E6, Questions!B27:B33, 0)), "")</f>
        <v/>
      </c>
      <c r="K6" s="204" cm="1">
        <f t="array" ref="K6">_xlfn.LET(
  _xlpm.r, _xlfn.XLOOKUP(G6, Questions!E:E, Questions!H:O),
  IFERROR(_xlpm.r*1, 0)
)</f>
        <v>0</v>
      </c>
      <c r="L6" s="204"/>
      <c r="M6" s="204"/>
      <c r="N6" s="204"/>
      <c r="O6" s="204"/>
      <c r="P6" s="204"/>
      <c r="Q6" s="204"/>
      <c r="R6" s="204"/>
      <c r="S6" s="434" t="str">
        <f t="shared" si="0"/>
        <v/>
      </c>
      <c r="T6" s="644"/>
      <c r="U6" s="498" t="str">
        <f>IFERROR(
    INDEX(
        IF($U$2="TECHNICAL PLAYBACK", Questions!C27:C33, Questions!D27:D33),
        MATCH(Assessment!E6, Questions!B27:B33, 0)
    ),
"")</f>
        <v/>
      </c>
      <c r="V6" s="354"/>
      <c r="W6" s="645" t="str">
        <f>IF($AE$1=1, INDEX(RiskDefinitions!$H$7:$K$7, MATCH($W8, RiskDefinitions!$H$6:$K$6, 0)), "")</f>
        <v/>
      </c>
      <c r="X6" s="354"/>
      <c r="Y6" s="444"/>
      <c r="Z6" s="445"/>
      <c r="AA6" s="446"/>
      <c r="AB6" s="447"/>
      <c r="AC6" s="448" t="str">
        <f>IF(AB6="","",
   IFERROR(
      HYPERLINK("#DeepDive!C" &amp; MATCH(AB6,DeepDive!C:C,0),"↗"),
      " "
   )
)</f>
        <v/>
      </c>
      <c r="AD6" s="346"/>
      <c r="AF6" s="347"/>
      <c r="AG6" s="210" t="s">
        <v>86</v>
      </c>
      <c r="AH6" s="210">
        <f>'P-count table'!E23</f>
        <v>1</v>
      </c>
      <c r="AI6" s="355" t="s">
        <v>87</v>
      </c>
      <c r="AJ6" s="634"/>
      <c r="AP6" s="339"/>
      <c r="AQ6" s="339"/>
      <c r="DU6" s="339"/>
      <c r="DV6" s="339"/>
    </row>
    <row r="7" spans="1:126" ht="53.15" customHeight="1">
      <c r="B7" s="341"/>
      <c r="C7" s="361" t="s">
        <v>88</v>
      </c>
      <c r="D7" s="360" t="s">
        <v>89</v>
      </c>
      <c r="E7" s="441"/>
      <c r="F7" s="420" t="str">
        <f t="shared" si="2"/>
        <v>?</v>
      </c>
      <c r="G7" s="222" t="str">
        <f>IFERROR(INDEX(Questions!E34:E38, MATCH(Assessment!E7, Questions!B34:B38, 0)), "")</f>
        <v/>
      </c>
      <c r="H7" s="222" t="str">
        <f t="shared" si="1"/>
        <v/>
      </c>
      <c r="I7" s="203" t="str">
        <f>IFERROR(INDEX(Questions!F34:F38, MATCH(Assessment!E7, Questions!B34:B38, 0)), "")</f>
        <v/>
      </c>
      <c r="J7" s="203" t="str">
        <f>IFERROR(INDEX(Questions!Q34:Q38, MATCH(Assessment!E7, Questions!B34:B38, 0)), "")</f>
        <v/>
      </c>
      <c r="K7" s="204" cm="1">
        <f t="array" ref="K7">_xlfn.LET(
  _xlpm.r, _xlfn.XLOOKUP(G7, Questions!E:E, Questions!H:O),
  IFERROR(_xlpm.r*1, 0)
)</f>
        <v>0</v>
      </c>
      <c r="L7" s="204"/>
      <c r="M7" s="204"/>
      <c r="N7" s="204"/>
      <c r="O7" s="204"/>
      <c r="P7" s="204"/>
      <c r="Q7" s="204"/>
      <c r="R7" s="204"/>
      <c r="S7" s="434" t="str">
        <f t="shared" si="0"/>
        <v/>
      </c>
      <c r="T7" s="644"/>
      <c r="U7" s="499" t="str">
        <f>IFERROR(
    INDEX(
        IF($U$2="TECHNICAL PLAYBACK", Questions!C34:C38, Questions!D34:D38),
        MATCH(Assessment!E7, Questions!B34:B38, 0)
    ),
"")</f>
        <v/>
      </c>
      <c r="V7" s="354"/>
      <c r="W7" s="646"/>
      <c r="X7" s="354"/>
      <c r="Y7" s="444"/>
      <c r="Z7" s="445"/>
      <c r="AA7" s="446"/>
      <c r="AB7" s="447"/>
      <c r="AC7" s="448" t="str">
        <f>IF(AB7="","",
   IFERROR(
      HYPERLINK("#DeepDive!C" &amp; MATCH(AB7,DeepDive!C:C,0),"↗"),
      " "
   )
)</f>
        <v/>
      </c>
      <c r="AD7" s="346"/>
      <c r="AF7" s="347"/>
      <c r="AG7" s="643" t="str">
        <f>IF(AH3="","",
   IF(AH6&gt;10,"risk_band:critical",
      IF(AH6&gt;5,"risk_band:high",
         IF(UPPER(TRIM(AH4))="HIGH","risk_band:high",
            IF(AH3="Low","risk_band:low",
               IF(AH3="Medium","risk_band:medium",
                  IF(AH3="High","risk_band:high","risk_band:critical")))))))</f>
        <v>risk_band:medium</v>
      </c>
      <c r="AH7" s="643"/>
      <c r="AI7" s="358" t="s">
        <v>90</v>
      </c>
      <c r="AJ7" s="634"/>
      <c r="AP7" s="339"/>
      <c r="AQ7" s="339"/>
      <c r="DU7" s="339"/>
      <c r="DV7" s="339"/>
    </row>
    <row r="8" spans="1:126" ht="53.15" customHeight="1">
      <c r="B8" s="341"/>
      <c r="C8" s="362" t="s">
        <v>91</v>
      </c>
      <c r="D8" s="360" t="s">
        <v>92</v>
      </c>
      <c r="E8" s="441"/>
      <c r="F8" s="420" t="str">
        <f t="shared" si="2"/>
        <v>?</v>
      </c>
      <c r="G8" s="222" t="str">
        <f>IFERROR(INDEX(Questions!E39:E45, MATCH(Assessment!E8, Questions!B39:B45, 0)), "")</f>
        <v/>
      </c>
      <c r="H8" s="222" t="str">
        <f t="shared" si="1"/>
        <v/>
      </c>
      <c r="I8" s="203" t="str">
        <f>IFERROR(INDEX(Questions!F39:F45, MATCH(Assessment!E8, Questions!B39:B45, 0)), "")</f>
        <v/>
      </c>
      <c r="J8" s="203" t="str">
        <f>IFERROR(INDEX(Questions!Q39:Q45, MATCH(Assessment!E8, Questions!B39:B45, 0)), "")</f>
        <v/>
      </c>
      <c r="K8" s="204" cm="1">
        <f t="array" ref="K8">_xlfn.LET(
  _xlpm.r, _xlfn.XLOOKUP(G8, Questions!E:E, Questions!H:O),
  IFERROR(_xlpm.r*1, 0)
)</f>
        <v>0</v>
      </c>
      <c r="L8" s="204"/>
      <c r="M8" s="204"/>
      <c r="N8" s="204"/>
      <c r="O8" s="204"/>
      <c r="P8" s="204"/>
      <c r="Q8" s="204"/>
      <c r="R8" s="204"/>
      <c r="S8" s="434" t="str">
        <f t="shared" si="0"/>
        <v/>
      </c>
      <c r="T8" s="206"/>
      <c r="U8" s="499" t="str">
        <f>IFERROR(
    INDEX(
        IF($U$2="TECHNICAL PLAYBACK", Questions!C39:C45, Questions!D39:D45),
        MATCH(Assessment!E8, Questions!B39:B45, 0)
    ),
"")</f>
        <v/>
      </c>
      <c r="V8" s="354"/>
      <c r="W8" s="516" t="str">
        <f>IF($AE$1=1,IF($G$36="usecase:critical",RiskDefinitions!$K$6,INDEX(RiskDefinitions!$H$6:$K$6,MATCH($AH8,RiskDefinitions!$H$3:$K$3,0))),"")</f>
        <v/>
      </c>
      <c r="X8" s="354"/>
      <c r="Y8" s="444"/>
      <c r="Z8" s="445"/>
      <c r="AA8" s="446"/>
      <c r="AB8" s="447"/>
      <c r="AC8" s="448" t="str">
        <f>IF(AB8="","",
   IFERROR(
      HYPERLINK("#DeepDive!C" &amp; MATCH(AB8,DeepDive!C:C,0),"↗"),
      " "
   )
)</f>
        <v/>
      </c>
      <c r="AD8" s="346"/>
      <c r="AF8" s="347"/>
      <c r="AG8" s="422" t="str" cm="1">
        <f t="array" ref="AG8:AH8">_xlfn.LET(
  _xlpm.rng, G4:G32,
  _xlpm.raw, _xlfn.TEXTJOIN(",", TRUE, _xlpm.rng),
  _xlpm.arr, IF(LEN(_xlpm.raw)=0, "", TRIM(_xlfn.TOCOL(_xlfn.TEXTSPLIT(_xlpm.raw, ","), 1))),
  _xlpm.tags, IF(_xlpm.arr="", "", _xlfn._xlws.FILTER(_xlpm.arr, _xlpm.arr&lt;&gt;"")),
  _xlpm.has, _xlfn.LAMBDA(_xlpm.x, _xlfn.LET(_xlpm.t, _xlpm.tags, IF(_xlpm.t="", 0, SUM(--ISNUMBER(MATCH(_xlpm.x, _xlpm.t, 0)))))),
  _xlpm.autonomousFlag, _xlpm.has({"decision:autonomous","autonomy:agentic_self","autonomy:adaptive"})&gt;0,
  _xlpm.strongTags, {"stakeholder:vulnerable_group","stakeholder:public","stakeholder:agentic_public","reversal:irreversible","failure:critical","impact:very_high"},
  _xlpm.harmCount, _xlpm.has(_xlpm.strongTags),
  _xlpm.riskyAuto, (_xlpm.has({"use:automation"})&gt;0)*(_xlpm.harmCount&gt;0),
  _xlpm.mitigPresent, _xlpm.has({"oversight:continuous","reversal:easy","impact:low","autonomy:human_loop"})&gt;0,
  _xlpm.hasImpactVH, _xlpm.has({"impact:very_high"})&gt;0,
  _xlpm.qualifies, OR(_xlpm.autonomousFlag, _xlpm.riskyAuto),
  _xlpm.usecase, IF(AND(_xlpm.qualifies, _xlpm.harmCount&gt;=2, OR(NOT(_xlpm.mitigPresent), _xlpm.hasImpactVH)),"usecase:critical","usecase:notcritical"),
  _xlpm.high_base, OR(
     AND(OR(_xlpm.has("use:human_augmentation"),_xlpm.has("use:exploratory_agentic")),
         OR(_xlpm.has("decision:suggestive"),_xlpm.has("decision:autonomous")),
         OR(_xlpm.has("impact:high"),_xlpm.has("impact:very_high"))),
     AND(OR(_xlpm.has("reversal:irreversible"),_xlpm.has("reversal:hard")),
         OR(_xlpm.has("failure:severe"),_xlpm.has("failure:critical"))),
     AND(OR(_xlpm.has("stakeholder:vulnerable_group"),_xlpm.has("stakeholder:agentic_public")),
         _xlpm.has("impact_review:none"))
  ),
  _xlpm.high_extra, OR(
     AND(_xlpm.has("data:personal_sensitive"),
         OR(_xlpm.has("stakeholder:public"),_xlpm.has("stakeholder:agentic_public")),
         OR(_xlpm.has("reversal:irreversible"),_xlpm.has("reversal:hard")),
         OR(_xlpm.has("redress:none"),_xlpm.has("redress:partial")),
         _xlpm.has("impact_review:none")),
     AND(OR(_xlpm.has("logic:self_learning"),_xlpm.has("logic:hybrid_config")),
         OR(_xlpm.has("autonomy:adaptive"),_xlpm.has("autonomy:agentic_self")),
         OR(_xlpm.has("impact:high"),_xlpm.has("impact:very_high")),
         OR(_xlpm.has("oversight:exception_only"),_xlpm.has("oversight:none"))),
     AND(_xlpm.has("system:genai"),_xlpm.has("use:content_generation"),
         _xlpm.has("stakeholder:vulnerable_group"),_xlpm.has("failure:severe"),
         OR(_xlpm.has("redress:none"),_xlpm.has("redress:partial"))),
     AND(_xlpm.has("deploy:vendor_saas"),
         _xlpm.has("decision:autonomous"),
         OR(_xlpm.has("oversight:exception_only"),_xlpm.has("oversight:regular"))),
     AND(_xlpm.has("impact:very_high"),
         OR(_xlpm.has("failure:critical"),_xlpm.has("reversal:irreversible"),_xlpm.has("reversal:hard"))),
     AND(_xlpm.has("decision:autonomous"),_xlpm.has("oversight:none"),
         OR(_xlpm.has("impact:high"),_xlpm.has("impact:very_high"))),
     AND(_xlpm.has("data:personal_sensitive"),
         OR(_xlpm.has("reversal:irreversible"),_xlpm.has("reversal:hard")),
         OR(_xlpm.has("redress:none"),_xlpm.has("redress:partial")),
         _xlpm.has("failure:critical")),
     AND(_xlpm.has("system:research_use"),
         OR(_xlpm.has("stakeholder:external"),_xlpm.has("stakeholder:public"),_xlpm.has("stakeholder:agentic_public")),
         OR(_xlpm.has("failure:moderate"),_xlpm.has("failure:severe")),
         _xlpm.has("impact_review:none"),
         OR(_xlpm.has("redress:none"),_xlpm.has("redress:partial"))),
     AND(_xlpm.has("decision:suggestive"),
         OR(_xlpm.has("impact:high"),_xlpm.has("impact:very_high")),
         _xlpm.has("oversight:exception_only"),
         OR(_xlpm.has("logic:foundation_model"),_xlpm.has("logic:open_source"))),
     AND(_xlpm.has("data:personal_sensitive"),_xlpm.has("deploy:vendor_saas"),
         OR(_xlpm.has("redress:none"),_xlpm.has("redress:partial"))),
     AND(OR(_xlpm.has("data:synthetic"),_xlpm.has("data:public")),
         OR(_xlpm.has("stakeholder:public"),_xlpm.has("stakeholder:agentic_public")),
         OR(_xlpm.has("redress:none"),_xlpm.has("redress:partial"))),
     AND(_xlpm.has("decision:personalised"),
         OR(_xlpm.has("stakeholder:vulnerable_group"),_xlpm.has("stakeholder:public"),_xlpm.has("stakeholder:agentic_public")),
         OR(_xlpm.has("impact:high"),_xlpm.has("impact:very_high"))),
     AND(OR(_xlpm.has("logic:self_learning"),_xlpm.has("logic:hybrid_config")),
         OR(_xlpm.has("autonomy:adaptive"),_xlpm.has("autonomy:agentic_self")),
         _xlpm.has("oversight:none"),
         OR(_xlpm.has("impact:moderate"),_xlpm.has("impact:high"),_xlpm.has("impact:very_high"))),
     AND(OR(_xlpm.has("integration:dynamic"),_xlpm.has("integration:multi_system")),
         OR(_xlpm.has("failure:severe"),_xlpm.has("failure:critical")))
  ),
  _xlpm.high, OR(_xlpm.high_base, _xlpm.high_extra),
 _xlpm.low,
AND(
  NOT(_xlpm.high),
  _xlpm.has("use:internal_ops")&gt;0,
  OR(_xlpm.has("decision:recommendation")&gt;0, _xlpm.has("decision:informational")&gt;0),
  _xlpm.has("impact:low")&gt;0,
  _xlpm.has("failure:minor")&gt;0
),
  _xlpm.band_txt, LOWER(_xlfn.IFS(_xlpm.high,"High",_xlpm.low,"Low",TRUE,"Medium")),
  _xlpm.prime_txt, IF(AH3="","",
            IF(AH6&gt;10,"critical",
              IF(AH6&gt;5,"high",
                IF(UPPER(TRIM(AH4))="HIGH","high",
                  IF(AH3="Low","low",
                    IF(AH3="Medium","medium",
                      IF(AH3="High","high",""))))))),
  _xlpm.levels, {"low";"medium";"high";"critical"},
  _xlpm.ranks, {1;2;3;4},
  _xlpm.b_num, IFERROR(INDEX(_xlpm.ranks, MATCH(_xlpm.band_txt, _xlpm.levels, 0)), 0),
  _xlpm.p_num, IFERROR(INDEX(_xlpm.ranks, MATCH(_xlpm.prime_txt, _xlpm.levels, 0)), 0),
  _xlpm.u_num, IF(_xlpm.usecase="usecase:critical", 4, 0),
  _xlpm.max_num, MAX(_xlpm.b_num, _xlpm.p_num, _xlpm.u_num),
  _xlpm.final_txt, IF(_xlpm.max_num=0, "low", INDEX(_xlpm.levels, _xlpm.max_num)),
  _xlfn.HSTACK(_xlpm.usecase, "risk_band:"&amp;_xlpm.final_txt)
)</f>
        <v>usecase:notcritical</v>
      </c>
      <c r="AH8" s="422" t="str">
        <v>risk_band:medium</v>
      </c>
      <c r="AI8" s="458"/>
      <c r="AJ8" s="634"/>
      <c r="AP8" s="339"/>
      <c r="AQ8" s="339"/>
      <c r="DU8" s="339"/>
      <c r="DV8" s="339"/>
    </row>
    <row r="9" spans="1:126" ht="53.15" customHeight="1">
      <c r="B9" s="341"/>
      <c r="C9" s="359" t="s">
        <v>93</v>
      </c>
      <c r="D9" s="360" t="s">
        <v>94</v>
      </c>
      <c r="E9" s="441"/>
      <c r="F9" s="420" t="str">
        <f t="shared" si="2"/>
        <v>?</v>
      </c>
      <c r="G9" s="222" t="str">
        <f>IFERROR(INDEX(Questions!E46:E50, MATCH(Assessment!E9, Questions!B46:B50, 0)), "")</f>
        <v/>
      </c>
      <c r="H9" s="222" t="str">
        <f t="shared" si="1"/>
        <v/>
      </c>
      <c r="I9" s="203" t="str">
        <f>IFERROR(INDEX(Questions!F46:F50, MATCH(Assessment!E9, Questions!B46:B50, 0)), "")</f>
        <v/>
      </c>
      <c r="J9" s="203" t="str">
        <f>IFERROR(INDEX(Questions!Q46:Q50, MATCH(Assessment!E9, Questions!B46:B50, 0)), "")</f>
        <v/>
      </c>
      <c r="K9" s="204" cm="1">
        <f t="array" ref="K9">_xlfn.LET(
  _xlpm.r, _xlfn.XLOOKUP(G9, Questions!E:E, Questions!H:O),
  IFERROR(_xlpm.r*1, 0)
)</f>
        <v>0</v>
      </c>
      <c r="L9" s="204"/>
      <c r="M9" s="204"/>
      <c r="N9" s="204"/>
      <c r="O9" s="204"/>
      <c r="P9" s="204"/>
      <c r="Q9" s="204"/>
      <c r="R9" s="204"/>
      <c r="S9" s="434" t="str">
        <f t="shared" si="0"/>
        <v/>
      </c>
      <c r="T9" s="206"/>
      <c r="U9" s="498" t="str">
        <f>IFERROR(
    INDEX(
        IF($U$2="TECHNICAL PLAYBACK", Questions!C46:C50, Questions!D46:D50),
        MATCH(Assessment!E9, Questions!B46:B50, 0)
    ),
"")</f>
        <v/>
      </c>
      <c r="V9" s="354"/>
      <c r="W9" s="221"/>
      <c r="X9" s="354"/>
      <c r="Y9" s="444"/>
      <c r="Z9" s="445"/>
      <c r="AA9" s="446"/>
      <c r="AB9" s="447"/>
      <c r="AC9" s="448" t="str">
        <f>IF(AB9="","",
   IFERROR(
      HYPERLINK("#DeepDive!C" &amp; MATCH(AB9,DeepDive!C:C,0),"↗"),
      " "
   )
)</f>
        <v/>
      </c>
      <c r="AD9" s="346"/>
      <c r="AF9" s="347"/>
      <c r="AG9" s="339"/>
      <c r="AH9" s="339"/>
      <c r="AI9" s="339"/>
      <c r="AJ9" s="634"/>
      <c r="AK9" s="339"/>
      <c r="AL9" s="339"/>
      <c r="AM9" s="339"/>
      <c r="AN9" s="339"/>
      <c r="AO9" s="339"/>
      <c r="AP9" s="339"/>
      <c r="AQ9" s="339"/>
      <c r="DU9" s="339"/>
      <c r="DV9" s="339"/>
    </row>
    <row r="10" spans="1:126" ht="53.15" customHeight="1">
      <c r="B10" s="341"/>
      <c r="C10" s="359" t="s">
        <v>95</v>
      </c>
      <c r="D10" s="360" t="s">
        <v>96</v>
      </c>
      <c r="E10" s="441"/>
      <c r="F10" s="420" t="str">
        <f t="shared" si="2"/>
        <v>?</v>
      </c>
      <c r="G10" s="222" t="str">
        <f>IFERROR(INDEX(Questions!E51:E54, MATCH(Assessment!E10, Questions!B51:B54, 0)), "")</f>
        <v/>
      </c>
      <c r="H10" s="222" t="str">
        <f t="shared" si="1"/>
        <v/>
      </c>
      <c r="I10" s="203" t="str">
        <f>IFERROR(INDEX(Questions!F51:F54, MATCH(Assessment!E10, Questions!B51:B54, 0)), "")</f>
        <v/>
      </c>
      <c r="J10" s="203" t="str">
        <f>IFERROR(INDEX(Questions!Q51:Q54, MATCH(Assessment!E10, Questions!B51:B54, 0)), "")</f>
        <v/>
      </c>
      <c r="K10" s="204" cm="1">
        <f t="array" ref="K10">_xlfn.LET(
  _xlpm.r, _xlfn.XLOOKUP(G10, Questions!E:E, Questions!H:O),
  IFERROR(_xlpm.r*1, 0)
)</f>
        <v>0</v>
      </c>
      <c r="L10" s="204"/>
      <c r="M10" s="204"/>
      <c r="N10" s="204"/>
      <c r="O10" s="204"/>
      <c r="P10" s="204"/>
      <c r="Q10" s="204"/>
      <c r="R10" s="204"/>
      <c r="S10" s="434" t="str">
        <f t="shared" si="0"/>
        <v/>
      </c>
      <c r="T10" s="206"/>
      <c r="U10" s="501" t="str">
        <f>IFERROR(
    INDEX(
        IF($U$2="TECHNICAL PLAYBACK", Questions!C51:C54, Questions!D51:D54),
        MATCH(Assessment!E10, Questions!B51:B54, 0)
    ),
"")</f>
        <v/>
      </c>
      <c r="V10" s="354"/>
      <c r="W10" s="363"/>
      <c r="X10" s="354"/>
      <c r="Y10" s="444"/>
      <c r="Z10" s="445"/>
      <c r="AA10" s="446"/>
      <c r="AB10" s="447"/>
      <c r="AC10" s="448" t="str">
        <f>IF(AB10="","",
   IFERROR(
      HYPERLINK("#DeepDive!C" &amp; MATCH(AB10,DeepDive!C:C,0),"↗"),
      " "
   )
)</f>
        <v/>
      </c>
      <c r="AD10" s="346"/>
      <c r="AF10" s="347"/>
      <c r="AG10" s="339"/>
      <c r="AH10" s="339"/>
      <c r="AI10" s="339"/>
      <c r="AJ10" s="634"/>
      <c r="AK10" s="339"/>
      <c r="AL10" s="339"/>
      <c r="AM10" s="339"/>
      <c r="AN10" s="339"/>
      <c r="AO10" s="339"/>
      <c r="AP10" s="339"/>
      <c r="AQ10" s="339"/>
      <c r="DU10" s="339"/>
      <c r="DV10" s="339"/>
    </row>
    <row r="11" spans="1:126" ht="53.15" customHeight="1">
      <c r="B11" s="341"/>
      <c r="C11" s="359" t="s">
        <v>97</v>
      </c>
      <c r="D11" s="360" t="s">
        <v>98</v>
      </c>
      <c r="E11" s="441"/>
      <c r="F11" s="420" t="str">
        <f t="shared" si="2"/>
        <v>?</v>
      </c>
      <c r="G11" s="222" t="str">
        <f>IFERROR(INDEX(Questions!E55:E59, MATCH(Assessment!E11, Questions!B55:B59, 0)), "")</f>
        <v/>
      </c>
      <c r="H11" s="222" t="str">
        <f t="shared" si="1"/>
        <v/>
      </c>
      <c r="I11" s="203" t="str">
        <f>IFERROR(INDEX(Questions!F55:F59, MATCH(Assessment!E11, Questions!B55:B59, 0)), "")</f>
        <v/>
      </c>
      <c r="J11" s="203" t="str">
        <f>IFERROR(INDEX(Questions!Q55:Q59, MATCH(Assessment!E11, Questions!B55:B59, 0)), "")</f>
        <v/>
      </c>
      <c r="K11" s="204" cm="1">
        <f t="array" ref="K11">_xlfn.LET(
  _xlpm.r, _xlfn.XLOOKUP(G11, Questions!E:E, Questions!H:O),
  IFERROR(_xlpm.r*1, 0)
)</f>
        <v>0</v>
      </c>
      <c r="L11" s="204"/>
      <c r="M11" s="204"/>
      <c r="N11" s="204"/>
      <c r="O11" s="204"/>
      <c r="P11" s="204"/>
      <c r="Q11" s="204"/>
      <c r="R11" s="204"/>
      <c r="S11" s="434" t="str">
        <f t="shared" si="0"/>
        <v/>
      </c>
      <c r="T11" s="206"/>
      <c r="U11" s="499" t="str">
        <f>IFERROR(
    INDEX(
        IF($U$2="TECHNICAL PLAYBACK", Questions!C55:C59, Questions!D55:D59),
        MATCH(Assessment!E11, Questions!B55:B59, 0)
    ),
"")</f>
        <v/>
      </c>
      <c r="V11" s="364"/>
      <c r="W11" s="363"/>
      <c r="X11" s="354"/>
      <c r="Y11" s="444"/>
      <c r="Z11" s="445"/>
      <c r="AA11" s="446"/>
      <c r="AB11" s="447"/>
      <c r="AC11" s="448" t="str">
        <f>IF(AB11="","",
   IFERROR(
      HYPERLINK("#DeepDive!C" &amp; MATCH(AB11,DeepDive!C:C,0),"↗"),
      " "
   )
)</f>
        <v/>
      </c>
      <c r="AD11" s="346"/>
      <c r="AF11" s="347"/>
      <c r="AG11" s="339"/>
      <c r="AH11" s="339"/>
      <c r="AI11" s="348"/>
      <c r="AJ11" s="634"/>
      <c r="AK11" s="339"/>
      <c r="AL11" s="365"/>
      <c r="AM11" s="339"/>
      <c r="AN11" s="339"/>
      <c r="AO11" s="339"/>
      <c r="AP11" s="339"/>
      <c r="AQ11" s="339"/>
      <c r="DU11" s="339"/>
      <c r="DV11" s="339"/>
    </row>
    <row r="12" spans="1:126" ht="53.15" customHeight="1">
      <c r="B12" s="341"/>
      <c r="C12" s="361" t="s">
        <v>99</v>
      </c>
      <c r="D12" s="366" t="s">
        <v>100</v>
      </c>
      <c r="E12" s="441"/>
      <c r="F12" s="420" t="str">
        <f t="shared" si="2"/>
        <v>?</v>
      </c>
      <c r="G12" s="222" t="str">
        <f>IFERROR(INDEX(Questions!E60:E63, MATCH(Assessment!E12, Questions!B60:B63, 0)), "")</f>
        <v/>
      </c>
      <c r="H12" s="222" t="str">
        <f t="shared" si="1"/>
        <v/>
      </c>
      <c r="I12" s="203" t="str">
        <f>IFERROR(INDEX(Questions!F60:F63, MATCH(Assessment!E12, Questions!B60:B63, 0)), "")</f>
        <v/>
      </c>
      <c r="J12" s="203" t="str">
        <f>IFERROR(INDEX(Questions!Q60:Q63, MATCH(Assessment!E12, Questions!B60:B63, 0)), "")</f>
        <v/>
      </c>
      <c r="K12" s="204" cm="1">
        <f t="array" ref="K12">_xlfn.LET(
  _xlpm.r, _xlfn.XLOOKUP(G12, Questions!E:E, Questions!H:O),
  IFERROR(_xlpm.r*1, 0)
)</f>
        <v>0</v>
      </c>
      <c r="L12" s="204"/>
      <c r="M12" s="204"/>
      <c r="N12" s="204"/>
      <c r="O12" s="204"/>
      <c r="P12" s="204"/>
      <c r="Q12" s="204"/>
      <c r="R12" s="204"/>
      <c r="S12" s="434" t="str">
        <f t="shared" si="0"/>
        <v/>
      </c>
      <c r="T12" s="206"/>
      <c r="U12" s="498" t="str">
        <f>IFERROR(
    INDEX(
        IF($U$2="TECHNICAL PLAYBACK", Questions!C60:C63, Questions!D60:D63),
        MATCH(Assessment!E12, Questions!B60:B63, 0)
    ),
"")</f>
        <v/>
      </c>
      <c r="V12" s="364"/>
      <c r="W12" s="363"/>
      <c r="X12" s="354"/>
      <c r="Y12" s="444"/>
      <c r="Z12" s="445"/>
      <c r="AA12" s="446"/>
      <c r="AB12" s="447"/>
      <c r="AC12" s="448" t="str">
        <f>IF(AB12="","",
   IFERROR(
      HYPERLINK("#DeepDive!C" &amp; MATCH(AB12,DeepDive!C:C,0),"↗"),
      " "
   )
)</f>
        <v/>
      </c>
      <c r="AD12" s="346"/>
      <c r="AF12" s="347"/>
      <c r="AG12" s="339"/>
      <c r="AH12" s="339"/>
      <c r="AI12" s="348"/>
      <c r="AJ12" s="634"/>
      <c r="AK12" s="339"/>
      <c r="AL12" s="339"/>
      <c r="AM12" s="339"/>
      <c r="AN12" s="339"/>
      <c r="AO12" s="339"/>
      <c r="AP12" s="339"/>
      <c r="AQ12" s="339"/>
      <c r="DU12" s="339"/>
      <c r="DV12" s="339"/>
    </row>
    <row r="13" spans="1:126" ht="53.15" customHeight="1">
      <c r="B13" s="341"/>
      <c r="C13" s="361" t="s">
        <v>101</v>
      </c>
      <c r="D13" s="366" t="s">
        <v>102</v>
      </c>
      <c r="E13" s="441" t="s">
        <v>496</v>
      </c>
      <c r="F13" s="420" t="str">
        <f t="shared" si="2"/>
        <v>?</v>
      </c>
      <c r="G13" s="222" t="str">
        <f>IFERROR(INDEX(Questions!E64:E68, MATCH(Assessment!E13, Questions!B64:B68, 0)), "")</f>
        <v>stakeholder:external</v>
      </c>
      <c r="H13" s="222">
        <f t="shared" si="1"/>
        <v>3</v>
      </c>
      <c r="I13" s="203">
        <f>IFERROR(INDEX(Questions!F64:F68, MATCH(Assessment!E13, Questions!B64:B68, 0)), "")</f>
        <v>3</v>
      </c>
      <c r="J13" s="203">
        <f>IFERROR(INDEX(Questions!Q64:Q68, MATCH(Assessment!E13, Questions!B64:B68, 0)), "")</f>
        <v>64</v>
      </c>
      <c r="K13" s="204" cm="1">
        <f t="array" ref="K13:R13">_xlfn.LET(
  _xlpm.r, _xlfn.XLOOKUP(G13, Questions!E:E, Questions!H:O),
  IFERROR(_xlpm.r*1, 0)
)</f>
        <v>6</v>
      </c>
      <c r="L13" s="204">
        <v>6</v>
      </c>
      <c r="M13" s="204">
        <v>6</v>
      </c>
      <c r="N13" s="204">
        <v>4</v>
      </c>
      <c r="O13" s="204">
        <v>4</v>
      </c>
      <c r="P13" s="204">
        <v>6</v>
      </c>
      <c r="Q13" s="204">
        <v>0</v>
      </c>
      <c r="R13" s="204">
        <v>4</v>
      </c>
      <c r="S13" s="434" t="str">
        <f t="shared" si="0"/>
        <v>⮞</v>
      </c>
      <c r="T13" s="206"/>
      <c r="U13" s="499" t="str">
        <f>IFERROR(
    INDEX(
        IF($U$2="TECHNICAL PLAYBACK", Questions!C64:C68, Questions!D64:D68),
        MATCH(Assessment!E13, Questions!B64:B68, 0)
    ),
"")</f>
        <v>The system is used by or impacts people outside your organisation  such as customers, clients, or partners.</v>
      </c>
      <c r="V13" s="354"/>
      <c r="W13" s="354"/>
      <c r="X13" s="354"/>
      <c r="Y13" s="444"/>
      <c r="Z13" s="445"/>
      <c r="AA13" s="446"/>
      <c r="AB13" s="447"/>
      <c r="AC13" s="448" t="str">
        <f>IF(AB13="","",
   IFERROR(
      HYPERLINK("#DeepDive!C" &amp; MATCH(AB13,DeepDive!C:C,0),"↗"),
      " "
   )
)</f>
        <v/>
      </c>
      <c r="AD13" s="346"/>
      <c r="AF13" s="347"/>
      <c r="AG13" s="339"/>
      <c r="AH13" s="339"/>
      <c r="AI13" s="348"/>
      <c r="AJ13" s="634"/>
      <c r="AK13" s="339"/>
      <c r="AL13" s="339"/>
      <c r="AM13" s="339"/>
      <c r="AN13" s="339"/>
      <c r="AO13" s="339"/>
      <c r="AP13" s="339"/>
      <c r="AQ13" s="339"/>
      <c r="DU13" s="339"/>
      <c r="DV13" s="339"/>
    </row>
    <row r="14" spans="1:126" ht="53.15" customHeight="1">
      <c r="B14" s="341"/>
      <c r="C14" s="362" t="s">
        <v>103</v>
      </c>
      <c r="D14" s="366" t="s">
        <v>104</v>
      </c>
      <c r="E14" s="441"/>
      <c r="F14" s="420" t="str">
        <f t="shared" si="2"/>
        <v>?</v>
      </c>
      <c r="G14" s="222" t="str">
        <f>IFERROR(INDEX(Questions!E69:E72, MATCH(Assessment!E14, Questions!B69:B72, 0)), "")</f>
        <v/>
      </c>
      <c r="H14" s="222" t="str">
        <f t="shared" si="1"/>
        <v/>
      </c>
      <c r="I14" s="203" t="str">
        <f>IFERROR(INDEX(Questions!F69:F72, MATCH(Assessment!E14, Questions!B69:B72, 0)), "")</f>
        <v/>
      </c>
      <c r="J14" s="203" t="str">
        <f>IFERROR(INDEX(Questions!Q69:Q72, MATCH(Assessment!E14, Questions!B69:B72, 0)), "")</f>
        <v/>
      </c>
      <c r="K14" s="204" cm="1">
        <f t="array" ref="K14">_xlfn.LET(
  _xlpm.r, _xlfn.XLOOKUP(G14, Questions!E:E, Questions!H:O),
  IFERROR(_xlpm.r*1, 0)
)</f>
        <v>0</v>
      </c>
      <c r="L14" s="204"/>
      <c r="M14" s="204"/>
      <c r="N14" s="204"/>
      <c r="O14" s="204"/>
      <c r="P14" s="204"/>
      <c r="Q14" s="204"/>
      <c r="R14" s="204"/>
      <c r="S14" s="434" t="str">
        <f t="shared" si="0"/>
        <v/>
      </c>
      <c r="T14" s="206"/>
      <c r="U14" s="498" t="str">
        <f>IFERROR(
    INDEX(
        IF($U$2="TECHNICAL PLAYBACK", Questions!C69:C72, Questions!D69:D72),
        MATCH(Assessment!E14, Questions!B69:B72, 0)
    ),
"")</f>
        <v/>
      </c>
      <c r="V14" s="354"/>
      <c r="W14" s="354"/>
      <c r="X14" s="354"/>
      <c r="Y14" s="444"/>
      <c r="Z14" s="445"/>
      <c r="AA14" s="446"/>
      <c r="AB14" s="447"/>
      <c r="AC14" s="448" t="str">
        <f>IF(AB14="","",
   IFERROR(
      HYPERLINK("#DeepDive!C" &amp; MATCH(AB14,DeepDive!C:C,0),"↗"),
      " "
   )
)</f>
        <v/>
      </c>
      <c r="AD14" s="346"/>
      <c r="AF14" s="347"/>
      <c r="AG14" s="339"/>
      <c r="AH14" s="367"/>
      <c r="AI14" s="348"/>
      <c r="AJ14" s="634"/>
      <c r="AR14" s="338"/>
      <c r="AS14" s="338"/>
      <c r="AT14" s="338"/>
      <c r="DU14" s="339"/>
      <c r="DV14" s="339"/>
    </row>
    <row r="15" spans="1:126" ht="53.15" customHeight="1">
      <c r="B15" s="341"/>
      <c r="C15" s="359" t="s">
        <v>105</v>
      </c>
      <c r="D15" s="368" t="s">
        <v>106</v>
      </c>
      <c r="E15" s="441"/>
      <c r="F15" s="420" t="str">
        <f t="shared" si="2"/>
        <v>?</v>
      </c>
      <c r="G15" s="222" t="str">
        <f>IFERROR(INDEX(Questions!E73:E76, MATCH(Assessment!E15, Questions!B73:B76, 0)), "")</f>
        <v/>
      </c>
      <c r="H15" s="222" t="str">
        <f t="shared" si="1"/>
        <v/>
      </c>
      <c r="I15" s="203" t="str">
        <f>IFERROR(INDEX(Questions!F73:F76, MATCH(Assessment!E15, Questions!B73:B76, 0)), "")</f>
        <v/>
      </c>
      <c r="J15" s="203" t="str">
        <f>IFERROR(INDEX(Questions!Q73:Q76, MATCH(Assessment!E15, Questions!B73:B76, 0)), "")</f>
        <v/>
      </c>
      <c r="K15" s="204" cm="1">
        <f t="array" ref="K15">_xlfn.LET(
  _xlpm.r, _xlfn.XLOOKUP(G15, Questions!E:E, Questions!H:O),
  IFERROR(_xlpm.r*1, 0)
)</f>
        <v>0</v>
      </c>
      <c r="L15" s="204"/>
      <c r="M15" s="204"/>
      <c r="N15" s="204"/>
      <c r="O15" s="204"/>
      <c r="P15" s="204"/>
      <c r="Q15" s="204"/>
      <c r="R15" s="204"/>
      <c r="S15" s="434" t="str">
        <f t="shared" si="0"/>
        <v/>
      </c>
      <c r="T15" s="206"/>
      <c r="U15" s="499" t="str">
        <f>IFERROR(
    INDEX(
        IF($U$2="TECHNICAL PLAYBACK", Questions!C73:C76, Questions!D73:D76),
        MATCH(Assessment!E15, Questions!B73:B76, 0)
    ),
"")</f>
        <v/>
      </c>
      <c r="V15" s="354"/>
      <c r="W15" s="517" t="s">
        <v>107</v>
      </c>
      <c r="X15" s="354"/>
      <c r="Y15" s="444"/>
      <c r="Z15" s="445"/>
      <c r="AA15" s="446"/>
      <c r="AB15" s="447"/>
      <c r="AC15" s="448" t="str">
        <f>IF(AB15="","",
   IFERROR(
      HYPERLINK("#DeepDive!C" &amp; MATCH(AB15,DeepDive!C:C,0),"↗"),
      " "
   )
)</f>
        <v/>
      </c>
      <c r="AD15" s="346"/>
      <c r="AF15" s="347"/>
      <c r="AG15" s="339"/>
      <c r="AH15" s="339"/>
      <c r="AI15" s="348"/>
      <c r="AJ15" s="634"/>
      <c r="AR15" s="338"/>
      <c r="AS15" s="338"/>
      <c r="AT15" s="338"/>
      <c r="DU15" s="339"/>
      <c r="DV15" s="339"/>
    </row>
    <row r="16" spans="1:126" ht="53.15" customHeight="1">
      <c r="B16" s="341"/>
      <c r="C16" s="359" t="s">
        <v>108</v>
      </c>
      <c r="D16" s="360" t="s">
        <v>109</v>
      </c>
      <c r="E16" s="439"/>
      <c r="F16" s="420" t="str">
        <f t="shared" si="2"/>
        <v>?</v>
      </c>
      <c r="G16" s="222" t="str">
        <f>IFERROR(INDEX(Questions!E77:E79, MATCH(Assessment!E16, Questions!B77:B79, 0)), "")</f>
        <v/>
      </c>
      <c r="H16" s="222" t="str">
        <f t="shared" si="1"/>
        <v/>
      </c>
      <c r="I16" s="203" t="str">
        <f>IFERROR(INDEX(Questions!F77:F79, MATCH(Assessment!E16, Questions!B77:B79, 0)), "")</f>
        <v/>
      </c>
      <c r="J16" s="203" t="str">
        <f>IFERROR(INDEX(Questions!Q77:Q79, MATCH(Assessment!E16, Questions!B77:B79, 0)), "")</f>
        <v/>
      </c>
      <c r="K16" s="204" cm="1">
        <f t="array" ref="K16">_xlfn.LET(
  _xlpm.r, _xlfn.XLOOKUP(G16, Questions!E:E, Questions!H:O),
  IFERROR(_xlpm.r*1, 0)
)</f>
        <v>0</v>
      </c>
      <c r="L16" s="204"/>
      <c r="M16" s="204"/>
      <c r="N16" s="204"/>
      <c r="O16" s="204"/>
      <c r="P16" s="204"/>
      <c r="Q16" s="204"/>
      <c r="R16" s="204"/>
      <c r="S16" s="434" t="str">
        <f t="shared" si="0"/>
        <v/>
      </c>
      <c r="T16" s="206"/>
      <c r="U16" s="498" t="str">
        <f>IFERROR(
    INDEX(
        IF($U$2="TECHNICAL PLAYBACK", Questions!C77:C79, Questions!D77:D79),
        MATCH(Assessment!E16, Questions!B77:B79, 0)
    ),
"")</f>
        <v/>
      </c>
      <c r="V16" s="354"/>
      <c r="W16" s="518" t="s">
        <v>110</v>
      </c>
      <c r="X16" s="354"/>
      <c r="Y16" s="444"/>
      <c r="Z16" s="445"/>
      <c r="AA16" s="446"/>
      <c r="AB16" s="447"/>
      <c r="AC16" s="448" t="str">
        <f>IF(AB16="","",
   IFERROR(
      HYPERLINK("#DeepDive!C" &amp; MATCH(AB16,DeepDive!C:C,0),"↗"),
      " "
   )
)</f>
        <v/>
      </c>
      <c r="AD16" s="346"/>
      <c r="AF16" s="347"/>
      <c r="AG16" s="339"/>
      <c r="AH16" s="339"/>
      <c r="AI16" s="348"/>
      <c r="AJ16" s="349"/>
      <c r="AR16" s="338"/>
      <c r="AS16" s="338"/>
      <c r="AT16" s="338"/>
      <c r="DU16" s="339"/>
      <c r="DV16" s="339"/>
    </row>
    <row r="17" spans="1:126" ht="53.15" customHeight="1">
      <c r="B17" s="341"/>
      <c r="C17" s="359" t="s">
        <v>111</v>
      </c>
      <c r="D17" s="360" t="s">
        <v>112</v>
      </c>
      <c r="E17" s="440"/>
      <c r="F17" s="420" t="str">
        <f t="shared" si="2"/>
        <v>?</v>
      </c>
      <c r="G17" s="222" t="str">
        <f>IFERROR(INDEX(Questions!E80:E83, MATCH(Assessment!E17, Questions!B80:B83, 0)), "")</f>
        <v/>
      </c>
      <c r="H17" s="222" t="str">
        <f t="shared" si="1"/>
        <v/>
      </c>
      <c r="I17" s="203" t="str">
        <f>IFERROR(INDEX(Questions!F80:F83, MATCH(Assessment!E17, Questions!B80:B83, 0)), "")</f>
        <v/>
      </c>
      <c r="J17" s="203" t="str">
        <f>IFERROR(INDEX(Questions!Q80:Q83, MATCH(Assessment!E17, Questions!B80:B83, 0)), "")</f>
        <v/>
      </c>
      <c r="K17" s="204" cm="1">
        <f t="array" ref="K17">_xlfn.LET(
  _xlpm.r, _xlfn.XLOOKUP(G17, Questions!E:E, Questions!H:O),
  IFERROR(_xlpm.r*1, 0)
)</f>
        <v>0</v>
      </c>
      <c r="L17" s="204"/>
      <c r="M17" s="204"/>
      <c r="N17" s="204"/>
      <c r="O17" s="204"/>
      <c r="P17" s="204"/>
      <c r="Q17" s="204"/>
      <c r="R17" s="204"/>
      <c r="S17" s="434" t="str">
        <f t="shared" si="0"/>
        <v/>
      </c>
      <c r="T17" s="206"/>
      <c r="U17" s="501" t="str">
        <f>IFERROR(
    INDEX(
        IF($U$2="TECHNICAL PLAYBACK", Questions!C80:C83, Questions!D80:D83),
        MATCH(Assessment!E17, Questions!B80:B83, 0)
    ),
"")</f>
        <v/>
      </c>
      <c r="V17" s="354"/>
      <c r="W17" s="519" t="s">
        <v>113</v>
      </c>
      <c r="X17" s="354"/>
      <c r="Y17" s="444"/>
      <c r="Z17" s="445"/>
      <c r="AA17" s="446"/>
      <c r="AB17" s="447"/>
      <c r="AC17" s="448" t="str">
        <f>IF(AB17="","",
   IFERROR(
      HYPERLINK("#DeepDive!C" &amp; MATCH(AB17,DeepDive!C:C,0),"↗"),
      " "
   )
)</f>
        <v/>
      </c>
      <c r="AD17" s="346"/>
      <c r="AF17" s="347"/>
      <c r="AG17" s="339"/>
      <c r="AH17" s="339"/>
      <c r="AI17" s="348"/>
      <c r="AJ17" s="349"/>
      <c r="AR17" s="338"/>
      <c r="AS17" s="338"/>
      <c r="AT17" s="338"/>
      <c r="DU17" s="339"/>
      <c r="DV17" s="339"/>
    </row>
    <row r="18" spans="1:126" s="372" customFormat="1" ht="53.15" customHeight="1">
      <c r="A18" s="369"/>
      <c r="B18" s="341"/>
      <c r="C18" s="370" t="s">
        <v>114</v>
      </c>
      <c r="D18" s="371" t="s">
        <v>115</v>
      </c>
      <c r="E18" s="442"/>
      <c r="F18" s="420" t="str">
        <f t="shared" si="2"/>
        <v>?</v>
      </c>
      <c r="G18" s="222" t="str">
        <f>IFERROR(INDEX(Questions!E84:E87, MATCH(Assessment!E18, Questions!B84:B87, 0)), "")</f>
        <v/>
      </c>
      <c r="H18" s="222" t="str">
        <f t="shared" si="1"/>
        <v/>
      </c>
      <c r="I18" s="203" t="str">
        <f>IFERROR(INDEX(Questions!F84:F87, MATCH(Assessment!E18, Questions!B84:B87, 0)), "")</f>
        <v/>
      </c>
      <c r="J18" s="203" t="str">
        <f>IFERROR(INDEX(Questions!Q84:Q87, MATCH(Assessment!E18, Questions!B84:B87, 0)), "")</f>
        <v/>
      </c>
      <c r="K18" s="204" cm="1">
        <f t="array" ref="K18">_xlfn.LET(
  _xlpm.r, _xlfn.XLOOKUP(G18, Questions!E:E, Questions!H:O),
  IFERROR(_xlpm.r*1, 0)
)</f>
        <v>0</v>
      </c>
      <c r="L18" s="204"/>
      <c r="M18" s="204"/>
      <c r="N18" s="204"/>
      <c r="O18" s="204"/>
      <c r="P18" s="204"/>
      <c r="Q18" s="204"/>
      <c r="R18" s="204"/>
      <c r="S18" s="434" t="str">
        <f t="shared" si="0"/>
        <v/>
      </c>
      <c r="T18" s="206"/>
      <c r="U18" s="500" t="str">
        <f>IFERROR(
    INDEX(
        IF($U$2="TECHNICAL PLAYBACK", Questions!C84:C87, Questions!D84:D87),
        MATCH(Assessment!E18, Questions!B84:B87, 0)
    ),
"")</f>
        <v/>
      </c>
      <c r="V18" s="354"/>
      <c r="W18" s="520" t="s">
        <v>116</v>
      </c>
      <c r="X18" s="354"/>
      <c r="Y18" s="444"/>
      <c r="Z18" s="445"/>
      <c r="AA18" s="446"/>
      <c r="AB18" s="447"/>
      <c r="AC18" s="448" t="str">
        <f>IF(AB18="","",
   IFERROR(
      HYPERLINK("#DeepDive!C" &amp; MATCH(AB18,DeepDive!C:C,0),"↗"),
      " "
   )
)</f>
        <v/>
      </c>
      <c r="AD18" s="346"/>
      <c r="AE18" s="338"/>
      <c r="AF18" s="347"/>
      <c r="AG18" s="339"/>
      <c r="AH18" s="339"/>
      <c r="AI18" s="348"/>
      <c r="AJ18" s="349"/>
      <c r="AK18" s="338"/>
      <c r="AL18" s="338"/>
      <c r="AM18" s="338"/>
      <c r="AN18" s="338"/>
      <c r="AO18" s="338"/>
      <c r="AP18" s="338"/>
      <c r="AQ18" s="338"/>
      <c r="AR18" s="338"/>
      <c r="AS18" s="338"/>
      <c r="AT18" s="338"/>
      <c r="AU18" s="338"/>
      <c r="AV18" s="338"/>
      <c r="AW18" s="338"/>
      <c r="AX18" s="338"/>
      <c r="AY18" s="338"/>
      <c r="AZ18" s="338"/>
      <c r="BA18" s="338"/>
      <c r="BB18" s="338"/>
      <c r="BC18" s="338"/>
      <c r="BD18" s="338"/>
      <c r="BE18" s="338"/>
      <c r="BF18" s="338"/>
      <c r="BG18" s="338"/>
      <c r="BH18" s="338"/>
      <c r="BI18" s="338"/>
      <c r="BJ18" s="338"/>
      <c r="BK18" s="338"/>
      <c r="BL18" s="338"/>
      <c r="BM18" s="338"/>
      <c r="BN18" s="338"/>
      <c r="BO18" s="338"/>
      <c r="BP18" s="338"/>
      <c r="BQ18" s="338"/>
      <c r="BR18" s="338"/>
      <c r="BS18" s="338"/>
      <c r="BT18" s="338"/>
      <c r="BU18" s="338"/>
      <c r="BV18" s="338"/>
      <c r="BW18" s="338"/>
      <c r="BX18" s="338"/>
      <c r="BY18" s="338"/>
      <c r="BZ18" s="338"/>
      <c r="CA18" s="338"/>
      <c r="CB18" s="338"/>
      <c r="CC18" s="338"/>
      <c r="CD18" s="338"/>
      <c r="CE18" s="338"/>
      <c r="CF18" s="338"/>
      <c r="CG18" s="338"/>
      <c r="CH18" s="338"/>
      <c r="CI18" s="338"/>
      <c r="CJ18" s="338"/>
      <c r="CK18" s="338"/>
      <c r="CL18" s="338"/>
      <c r="CM18" s="338"/>
      <c r="CN18" s="338"/>
      <c r="CO18" s="338"/>
      <c r="CP18" s="338"/>
      <c r="CQ18" s="338"/>
      <c r="CR18" s="338"/>
      <c r="CS18" s="338"/>
      <c r="CT18" s="338"/>
      <c r="CU18" s="338"/>
      <c r="CV18" s="338"/>
      <c r="CW18" s="338"/>
      <c r="CX18" s="338"/>
      <c r="CY18" s="338"/>
      <c r="CZ18" s="338"/>
      <c r="DA18" s="338"/>
      <c r="DB18" s="338"/>
      <c r="DC18" s="338"/>
      <c r="DD18" s="338"/>
      <c r="DE18" s="338"/>
      <c r="DF18" s="338"/>
      <c r="DG18" s="338"/>
      <c r="DH18" s="338"/>
      <c r="DI18" s="338"/>
      <c r="DJ18" s="338"/>
      <c r="DK18" s="338"/>
      <c r="DL18" s="338"/>
      <c r="DM18" s="338"/>
      <c r="DN18" s="338"/>
      <c r="DO18" s="338"/>
      <c r="DP18" s="338"/>
      <c r="DQ18" s="338"/>
      <c r="DR18" s="338"/>
      <c r="DS18" s="338"/>
      <c r="DT18" s="338"/>
      <c r="DU18" s="338"/>
      <c r="DV18" s="338"/>
    </row>
    <row r="19" spans="1:126" s="372" customFormat="1" ht="53.15" customHeight="1">
      <c r="A19" s="369"/>
      <c r="B19" s="341"/>
      <c r="C19" s="221"/>
      <c r="D19" s="221"/>
      <c r="E19" s="221"/>
      <c r="F19" s="221"/>
      <c r="G19" s="222"/>
      <c r="H19" s="221"/>
      <c r="I19" s="221"/>
      <c r="J19" s="221"/>
      <c r="K19" s="221"/>
      <c r="L19" s="221"/>
      <c r="M19" s="221"/>
      <c r="N19" s="221"/>
      <c r="O19" s="221"/>
      <c r="P19" s="221"/>
      <c r="Q19" s="221"/>
      <c r="R19" s="221"/>
      <c r="S19" s="221"/>
      <c r="T19" s="221"/>
      <c r="U19" s="221"/>
      <c r="V19" s="221"/>
      <c r="W19" s="221"/>
      <c r="X19" s="221"/>
      <c r="Y19" s="444"/>
      <c r="Z19" s="445"/>
      <c r="AA19" s="446"/>
      <c r="AB19" s="447"/>
      <c r="AC19" s="448" t="str">
        <f>IF(AB19="","",
   IFERROR(
      HYPERLINK("#DeepDive!C" &amp; MATCH(AB19,DeepDive!C:C,0),"↗"),
      " "
   )
)</f>
        <v/>
      </c>
      <c r="AD19" s="346"/>
      <c r="AE19" s="338"/>
      <c r="AF19" s="347"/>
      <c r="AG19" s="339"/>
      <c r="AH19" s="339"/>
      <c r="AI19" s="348"/>
      <c r="AJ19" s="349"/>
      <c r="AK19" s="338"/>
      <c r="AL19" s="338"/>
      <c r="AM19" s="338"/>
      <c r="AN19" s="338"/>
      <c r="AO19" s="338"/>
      <c r="AP19" s="338"/>
      <c r="AQ19" s="338"/>
      <c r="AR19" s="338"/>
      <c r="AS19" s="338"/>
      <c r="AT19" s="338"/>
      <c r="AU19" s="338"/>
      <c r="AV19" s="338"/>
      <c r="AW19" s="338"/>
      <c r="AX19" s="338"/>
      <c r="AY19" s="338"/>
      <c r="AZ19" s="338"/>
      <c r="BA19" s="338"/>
      <c r="BB19" s="338"/>
      <c r="BC19" s="338"/>
      <c r="BD19" s="338"/>
      <c r="BE19" s="338"/>
      <c r="BF19" s="338"/>
      <c r="BG19" s="338"/>
      <c r="BH19" s="338"/>
      <c r="BI19" s="338"/>
      <c r="BJ19" s="338"/>
      <c r="BK19" s="338"/>
      <c r="BL19" s="338"/>
      <c r="BM19" s="338"/>
      <c r="BN19" s="338"/>
      <c r="BO19" s="338"/>
      <c r="BP19" s="338"/>
      <c r="BQ19" s="338"/>
      <c r="BR19" s="338"/>
      <c r="BS19" s="338"/>
      <c r="BT19" s="338"/>
      <c r="BU19" s="338"/>
      <c r="BV19" s="338"/>
      <c r="BW19" s="338"/>
      <c r="BX19" s="338"/>
      <c r="BY19" s="338"/>
      <c r="BZ19" s="338"/>
      <c r="CA19" s="338"/>
      <c r="CB19" s="338"/>
      <c r="CC19" s="338"/>
      <c r="CD19" s="338"/>
      <c r="CE19" s="338"/>
      <c r="CF19" s="338"/>
      <c r="CG19" s="338"/>
      <c r="CH19" s="338"/>
      <c r="CI19" s="338"/>
      <c r="CJ19" s="338"/>
      <c r="CK19" s="338"/>
      <c r="CL19" s="338"/>
      <c r="CM19" s="338"/>
      <c r="CN19" s="338"/>
      <c r="CO19" s="338"/>
      <c r="CP19" s="338"/>
      <c r="CQ19" s="338"/>
      <c r="CR19" s="338"/>
      <c r="CS19" s="338"/>
      <c r="CT19" s="338"/>
      <c r="CU19" s="338"/>
      <c r="CV19" s="338"/>
      <c r="CW19" s="338"/>
      <c r="CX19" s="338"/>
      <c r="CY19" s="338"/>
      <c r="CZ19" s="338"/>
      <c r="DA19" s="338"/>
      <c r="DB19" s="338"/>
      <c r="DC19" s="338"/>
      <c r="DD19" s="338"/>
      <c r="DE19" s="338"/>
      <c r="DF19" s="338"/>
      <c r="DG19" s="338"/>
      <c r="DH19" s="338"/>
      <c r="DI19" s="338"/>
      <c r="DJ19" s="338"/>
      <c r="DK19" s="338"/>
      <c r="DL19" s="338"/>
      <c r="DM19" s="338"/>
      <c r="DN19" s="338"/>
      <c r="DO19" s="338"/>
      <c r="DP19" s="338"/>
      <c r="DQ19" s="338"/>
      <c r="DR19" s="338"/>
      <c r="DS19" s="338"/>
      <c r="DT19" s="338"/>
      <c r="DU19" s="338"/>
      <c r="DV19" s="338"/>
    </row>
    <row r="20" spans="1:126" s="372" customFormat="1" ht="53.15" customHeight="1">
      <c r="A20" s="369"/>
      <c r="B20" s="341"/>
      <c r="C20" s="221"/>
      <c r="D20" s="221"/>
      <c r="E20" s="221"/>
      <c r="F20" s="221"/>
      <c r="G20" s="222"/>
      <c r="H20" s="221"/>
      <c r="I20" s="221"/>
      <c r="J20" s="221"/>
      <c r="K20" s="221"/>
      <c r="L20" s="221"/>
      <c r="M20" s="221"/>
      <c r="N20" s="221"/>
      <c r="O20" s="221"/>
      <c r="P20" s="221"/>
      <c r="Q20" s="221"/>
      <c r="R20" s="221"/>
      <c r="S20" s="221"/>
      <c r="T20" s="221"/>
      <c r="U20" s="221"/>
      <c r="V20" s="221"/>
      <c r="W20" s="221"/>
      <c r="X20" s="221"/>
      <c r="Y20" s="444"/>
      <c r="Z20" s="445"/>
      <c r="AA20" s="446"/>
      <c r="AB20" s="447"/>
      <c r="AC20" s="448" t="str">
        <f>IF(AB20="","",
   IFERROR(
      HYPERLINK("#DeepDive!C" &amp; MATCH(AB20,DeepDive!C:C,0),"↗"),
      " "
   )
)</f>
        <v/>
      </c>
      <c r="AD20" s="346"/>
      <c r="AE20" s="338"/>
      <c r="AF20" s="347"/>
      <c r="AG20" s="339"/>
      <c r="AH20" s="339"/>
      <c r="AI20" s="348"/>
      <c r="AJ20" s="349"/>
      <c r="AK20" s="338"/>
      <c r="AL20" s="338"/>
      <c r="AM20" s="338"/>
      <c r="AN20" s="338"/>
      <c r="AO20" s="338"/>
      <c r="AP20" s="338"/>
      <c r="AQ20" s="338"/>
      <c r="AR20" s="338"/>
      <c r="AS20" s="338"/>
      <c r="AT20" s="338"/>
      <c r="AU20" s="338"/>
      <c r="AV20" s="338"/>
      <c r="AW20" s="338"/>
      <c r="AX20" s="338"/>
      <c r="AY20" s="338"/>
      <c r="AZ20" s="338"/>
      <c r="BA20" s="338"/>
      <c r="BB20" s="338"/>
      <c r="BC20" s="338"/>
      <c r="BD20" s="338"/>
      <c r="BE20" s="338"/>
      <c r="BF20" s="338"/>
      <c r="BG20" s="338"/>
      <c r="BH20" s="338"/>
      <c r="BI20" s="338"/>
      <c r="BJ20" s="338"/>
      <c r="BK20" s="338"/>
      <c r="BL20" s="338"/>
      <c r="BM20" s="338"/>
      <c r="BN20" s="338"/>
      <c r="BO20" s="338"/>
      <c r="BP20" s="338"/>
      <c r="BQ20" s="338"/>
      <c r="BR20" s="338"/>
      <c r="BS20" s="338"/>
      <c r="BT20" s="338"/>
      <c r="BU20" s="338"/>
      <c r="BV20" s="338"/>
      <c r="BW20" s="338"/>
      <c r="BX20" s="338"/>
      <c r="BY20" s="338"/>
      <c r="BZ20" s="338"/>
      <c r="CA20" s="338"/>
      <c r="CB20" s="338"/>
      <c r="CC20" s="338"/>
      <c r="CD20" s="338"/>
      <c r="CE20" s="338"/>
      <c r="CF20" s="338"/>
      <c r="CG20" s="338"/>
      <c r="CH20" s="338"/>
      <c r="CI20" s="338"/>
      <c r="CJ20" s="338"/>
      <c r="CK20" s="338"/>
      <c r="CL20" s="338"/>
      <c r="CM20" s="338"/>
      <c r="CN20" s="338"/>
      <c r="CO20" s="338"/>
      <c r="CP20" s="338"/>
      <c r="CQ20" s="338"/>
      <c r="CR20" s="338"/>
      <c r="CS20" s="338"/>
      <c r="CT20" s="338"/>
      <c r="CU20" s="338"/>
      <c r="CV20" s="338"/>
      <c r="CW20" s="338"/>
      <c r="CX20" s="338"/>
      <c r="CY20" s="338"/>
      <c r="CZ20" s="338"/>
      <c r="DA20" s="338"/>
      <c r="DB20" s="338"/>
      <c r="DC20" s="338"/>
      <c r="DD20" s="338"/>
      <c r="DE20" s="338"/>
      <c r="DF20" s="338"/>
      <c r="DG20" s="338"/>
      <c r="DH20" s="338"/>
      <c r="DI20" s="338"/>
      <c r="DJ20" s="338"/>
      <c r="DK20" s="338"/>
      <c r="DL20" s="338"/>
      <c r="DM20" s="338"/>
      <c r="DN20" s="338"/>
      <c r="DO20" s="338"/>
      <c r="DP20" s="338"/>
      <c r="DQ20" s="338"/>
      <c r="DR20" s="338"/>
      <c r="DS20" s="338"/>
      <c r="DT20" s="338"/>
      <c r="DU20" s="338"/>
      <c r="DV20" s="338"/>
    </row>
    <row r="21" spans="1:126" s="382" customFormat="1" ht="53.15" customHeight="1">
      <c r="A21" s="369"/>
      <c r="B21" s="375"/>
      <c r="C21" s="376"/>
      <c r="D21" s="377"/>
      <c r="E21" s="378"/>
      <c r="F21" s="417"/>
      <c r="G21" s="222"/>
      <c r="H21" s="222">
        <f>SUM(H4:H18)</f>
        <v>3</v>
      </c>
      <c r="I21" s="211">
        <f>IF(AND(ISNUMBER(I3), SUM(I3:I18)&lt;&gt;""), SUM(I3:I18) * I3, 0)</f>
        <v>4</v>
      </c>
      <c r="J21" s="379"/>
      <c r="K21" s="211">
        <f>IF(SUM(K3:K18)&lt;10, 5, SUM(K3:K18)*2)</f>
        <v>5</v>
      </c>
      <c r="L21" s="211">
        <f>IF(SUM(L3:L18)&lt;10, 5, SUM(L3:L18))</f>
        <v>12</v>
      </c>
      <c r="M21" s="211">
        <f t="shared" ref="M21:R21" si="3">IF(SUM(M3:M18)&lt;10, 5, SUM(M3:M18))</f>
        <v>12</v>
      </c>
      <c r="N21" s="211">
        <f t="shared" si="3"/>
        <v>10</v>
      </c>
      <c r="O21" s="211">
        <f>IF(SUM(O3:O18)&lt;10, 5, SUM(O3:O18))</f>
        <v>5</v>
      </c>
      <c r="P21" s="211">
        <f>IF(SUM(P3:P18)&lt;10, 5, SUM(P3:P18)*2)</f>
        <v>5</v>
      </c>
      <c r="Q21" s="211">
        <f t="shared" si="3"/>
        <v>10</v>
      </c>
      <c r="R21" s="211">
        <f t="shared" si="3"/>
        <v>5</v>
      </c>
      <c r="S21" s="435"/>
      <c r="T21" s="380"/>
      <c r="U21" s="381"/>
      <c r="V21" s="373"/>
      <c r="W21" s="373"/>
      <c r="X21" s="354"/>
      <c r="Y21" s="444"/>
      <c r="Z21" s="445"/>
      <c r="AA21" s="446"/>
      <c r="AB21" s="447"/>
      <c r="AC21" s="448" t="str">
        <f>IF(AB21="","",
   IFERROR(
      HYPERLINK("#DeepDive!C" &amp; MATCH(AB21,DeepDive!C:C,0),"↗"),
      " "
   )
)</f>
        <v/>
      </c>
      <c r="AD21" s="346"/>
      <c r="AE21" s="338"/>
      <c r="AF21" s="347"/>
      <c r="AG21" s="339"/>
      <c r="AH21" s="339"/>
      <c r="AI21" s="348"/>
      <c r="AJ21" s="349"/>
      <c r="AK21" s="338"/>
      <c r="AL21" s="338"/>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c r="CC21" s="338"/>
      <c r="CD21" s="338"/>
      <c r="CE21" s="338"/>
      <c r="CF21" s="338"/>
      <c r="CG21" s="338"/>
      <c r="CH21" s="338"/>
      <c r="CI21" s="338"/>
      <c r="CJ21" s="338"/>
      <c r="CK21" s="338"/>
      <c r="CL21" s="338"/>
      <c r="CM21" s="338"/>
      <c r="CN21" s="338"/>
      <c r="CO21" s="338"/>
      <c r="CP21" s="338"/>
      <c r="CQ21" s="338"/>
      <c r="CR21" s="338"/>
      <c r="CS21" s="338"/>
      <c r="CT21" s="338"/>
      <c r="CU21" s="338"/>
      <c r="CV21" s="338"/>
      <c r="CW21" s="338"/>
      <c r="CX21" s="338"/>
      <c r="CY21" s="338"/>
      <c r="CZ21" s="338"/>
      <c r="DA21" s="338"/>
      <c r="DB21" s="338"/>
      <c r="DC21" s="338"/>
      <c r="DD21" s="338"/>
      <c r="DE21" s="338"/>
      <c r="DF21" s="338"/>
      <c r="DG21" s="338"/>
      <c r="DH21" s="338"/>
      <c r="DI21" s="338"/>
      <c r="DJ21" s="338"/>
      <c r="DK21" s="338"/>
      <c r="DL21" s="338"/>
      <c r="DM21" s="338"/>
      <c r="DN21" s="338"/>
      <c r="DO21" s="338"/>
      <c r="DP21" s="338"/>
      <c r="DQ21" s="338"/>
      <c r="DR21" s="338"/>
      <c r="DS21" s="338"/>
      <c r="DT21" s="338"/>
      <c r="DU21" s="338"/>
      <c r="DV21" s="338"/>
    </row>
    <row r="22" spans="1:126" s="382" customFormat="1" ht="53.15" customHeight="1">
      <c r="A22" s="369"/>
      <c r="B22" s="338"/>
      <c r="C22" s="383"/>
      <c r="D22" s="384"/>
      <c r="E22" s="384"/>
      <c r="F22" s="384"/>
      <c r="G22" s="222" t="str">
        <f>IF(Assessment!C10 = "YES", "usecase:critical_list", "usecase:notcritical_list")</f>
        <v>usecase:notcritical_list</v>
      </c>
      <c r="H22" s="222">
        <f>IF(H21="", "", H21)</f>
        <v>3</v>
      </c>
      <c r="I22" s="385"/>
      <c r="J22" s="385"/>
      <c r="K22" s="385">
        <v>100</v>
      </c>
      <c r="L22" s="385">
        <v>100</v>
      </c>
      <c r="M22" s="385">
        <v>100</v>
      </c>
      <c r="N22" s="385">
        <v>100</v>
      </c>
      <c r="O22" s="385">
        <v>100</v>
      </c>
      <c r="P22" s="385">
        <v>100</v>
      </c>
      <c r="Q22" s="385">
        <v>100</v>
      </c>
      <c r="R22" s="385">
        <v>100</v>
      </c>
      <c r="S22" s="386"/>
      <c r="T22" s="338"/>
      <c r="U22" s="387"/>
      <c r="V22" s="386"/>
      <c r="W22" s="374"/>
      <c r="X22" s="341"/>
      <c r="Y22" s="444"/>
      <c r="Z22" s="445"/>
      <c r="AA22" s="446"/>
      <c r="AB22" s="447"/>
      <c r="AC22" s="448" t="str">
        <f>IF(AB22="","",
   IFERROR(
      HYPERLINK("#DeepDive!C" &amp; MATCH(AB22,DeepDive!C:C,0),"↗"),
      " "
   )
)</f>
        <v/>
      </c>
      <c r="AD22" s="346"/>
      <c r="AE22" s="338"/>
      <c r="AF22" s="347"/>
      <c r="AG22" s="339"/>
      <c r="AH22" s="339"/>
      <c r="AI22" s="348"/>
      <c r="AJ22" s="349"/>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c r="CC22" s="338"/>
      <c r="CD22" s="338"/>
      <c r="CE22" s="338"/>
      <c r="CF22" s="338"/>
      <c r="CG22" s="338"/>
      <c r="CH22" s="338"/>
      <c r="CI22" s="338"/>
      <c r="CJ22" s="338"/>
      <c r="CK22" s="338"/>
      <c r="CL22" s="338"/>
      <c r="CM22" s="338"/>
      <c r="CN22" s="338"/>
      <c r="CO22" s="338"/>
      <c r="CP22" s="338"/>
      <c r="CQ22" s="338"/>
      <c r="CR22" s="338"/>
      <c r="CS22" s="338"/>
      <c r="CT22" s="338"/>
      <c r="CU22" s="338"/>
      <c r="CV22" s="338"/>
      <c r="CW22" s="338"/>
      <c r="CX22" s="338"/>
      <c r="CY22" s="338"/>
      <c r="CZ22" s="338"/>
      <c r="DA22" s="338"/>
      <c r="DB22" s="338"/>
      <c r="DC22" s="338"/>
      <c r="DD22" s="338"/>
      <c r="DE22" s="338"/>
      <c r="DF22" s="338"/>
      <c r="DG22" s="338"/>
      <c r="DH22" s="338"/>
      <c r="DI22" s="338"/>
      <c r="DJ22" s="338"/>
      <c r="DK22" s="338"/>
      <c r="DL22" s="338"/>
      <c r="DM22" s="338"/>
      <c r="DN22" s="338"/>
      <c r="DO22" s="338"/>
      <c r="DP22" s="338"/>
      <c r="DQ22" s="338"/>
      <c r="DR22" s="338"/>
      <c r="DS22" s="338"/>
      <c r="DT22" s="338"/>
    </row>
    <row r="23" spans="1:126" s="382" customFormat="1" ht="53.15" customHeight="1">
      <c r="A23" s="369"/>
      <c r="B23" s="338"/>
      <c r="C23" s="383"/>
      <c r="D23" s="374"/>
      <c r="E23" s="384"/>
      <c r="F23" s="384"/>
      <c r="G23" s="222" t="str">
        <f>IF(K21&gt;28,"ethics:fairness","")</f>
        <v/>
      </c>
      <c r="H23" s="385" t="s">
        <v>117</v>
      </c>
      <c r="I23" s="385"/>
      <c r="J23" s="385"/>
      <c r="K23" s="342" t="s">
        <v>60</v>
      </c>
      <c r="L23" s="342" t="s">
        <v>61</v>
      </c>
      <c r="M23" s="342" t="s">
        <v>62</v>
      </c>
      <c r="N23" s="342" t="s">
        <v>63</v>
      </c>
      <c r="O23" s="342" t="s">
        <v>64</v>
      </c>
      <c r="P23" s="342" t="s">
        <v>65</v>
      </c>
      <c r="Q23" s="342" t="s">
        <v>66</v>
      </c>
      <c r="R23" s="342" t="s">
        <v>67</v>
      </c>
      <c r="S23" s="386"/>
      <c r="T23" s="338"/>
      <c r="U23" s="387"/>
      <c r="V23" s="386"/>
      <c r="W23" s="374"/>
      <c r="X23" s="341"/>
      <c r="Y23" s="444"/>
      <c r="Z23" s="445"/>
      <c r="AA23" s="446"/>
      <c r="AB23" s="447"/>
      <c r="AC23" s="448" t="str">
        <f>IF(AB23="","",
   IFERROR(
      HYPERLINK("#DeepDive!C" &amp; MATCH(AB23,DeepDive!C:C,0),"↗"),
      " "
   )
)</f>
        <v/>
      </c>
      <c r="AD23" s="346"/>
      <c r="AE23" s="338"/>
      <c r="AF23" s="347"/>
      <c r="AG23" s="339"/>
      <c r="AH23" s="339"/>
      <c r="AI23" s="348"/>
      <c r="AJ23" s="349"/>
      <c r="AK23" s="338"/>
      <c r="AL23" s="338"/>
      <c r="AM23" s="338"/>
      <c r="AN23" s="338"/>
      <c r="AO23" s="338"/>
      <c r="AP23" s="338"/>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c r="BU23" s="338"/>
      <c r="BV23" s="338"/>
      <c r="BW23" s="338"/>
      <c r="BX23" s="338"/>
      <c r="BY23" s="338"/>
      <c r="BZ23" s="338"/>
      <c r="CA23" s="338"/>
      <c r="CB23" s="338"/>
      <c r="CC23" s="338"/>
      <c r="CD23" s="338"/>
      <c r="CE23" s="338"/>
      <c r="CF23" s="338"/>
      <c r="CG23" s="338"/>
      <c r="CH23" s="338"/>
      <c r="CI23" s="338"/>
      <c r="CJ23" s="338"/>
      <c r="CK23" s="338"/>
      <c r="CL23" s="338"/>
      <c r="CM23" s="338"/>
      <c r="CN23" s="338"/>
      <c r="CO23" s="338"/>
      <c r="CP23" s="338"/>
      <c r="CQ23" s="338"/>
      <c r="CR23" s="338"/>
      <c r="CS23" s="338"/>
      <c r="CT23" s="338"/>
      <c r="CU23" s="338"/>
      <c r="CV23" s="338"/>
      <c r="CW23" s="338"/>
      <c r="CX23" s="338"/>
      <c r="CY23" s="338"/>
      <c r="CZ23" s="338"/>
      <c r="DA23" s="338"/>
      <c r="DB23" s="338"/>
      <c r="DC23" s="338"/>
      <c r="DD23" s="338"/>
      <c r="DE23" s="338"/>
      <c r="DF23" s="338"/>
      <c r="DG23" s="338"/>
      <c r="DH23" s="338"/>
      <c r="DI23" s="338"/>
      <c r="DJ23" s="338"/>
      <c r="DK23" s="338"/>
      <c r="DL23" s="338"/>
      <c r="DM23" s="338"/>
      <c r="DN23" s="338"/>
      <c r="DO23" s="338"/>
      <c r="DP23" s="338"/>
      <c r="DQ23" s="338"/>
      <c r="DR23" s="338"/>
      <c r="DS23" s="338"/>
      <c r="DT23" s="338"/>
    </row>
    <row r="24" spans="1:126" s="382" customFormat="1" ht="53.15" customHeight="1">
      <c r="A24" s="369"/>
      <c r="B24" s="338"/>
      <c r="C24" s="383"/>
      <c r="D24" s="374"/>
      <c r="E24" s="384"/>
      <c r="F24" s="384"/>
      <c r="G24" s="222" t="str">
        <f>IF(L21&gt;57,"ethics:privacy","")</f>
        <v/>
      </c>
      <c r="H24" s="385"/>
      <c r="I24" s="385"/>
      <c r="J24" s="385" t="s">
        <v>118</v>
      </c>
      <c r="K24" s="126">
        <v>42</v>
      </c>
      <c r="L24" s="126">
        <v>86</v>
      </c>
      <c r="M24" s="126">
        <v>118</v>
      </c>
      <c r="N24" s="126">
        <v>112</v>
      </c>
      <c r="O24" s="126">
        <v>122</v>
      </c>
      <c r="P24" s="126">
        <v>46</v>
      </c>
      <c r="Q24" s="126">
        <v>144</v>
      </c>
      <c r="R24" s="126">
        <v>90</v>
      </c>
      <c r="S24" s="386"/>
      <c r="T24" s="338"/>
      <c r="U24" s="387"/>
      <c r="V24" s="386"/>
      <c r="W24" s="374"/>
      <c r="X24" s="341"/>
      <c r="Y24" s="444"/>
      <c r="Z24" s="445"/>
      <c r="AA24" s="446"/>
      <c r="AB24" s="447"/>
      <c r="AC24" s="448"/>
      <c r="AD24" s="346"/>
      <c r="AE24" s="338"/>
      <c r="AF24" s="347"/>
      <c r="AG24" s="339"/>
      <c r="AH24" s="339"/>
      <c r="AI24" s="348"/>
      <c r="AJ24" s="349"/>
      <c r="AK24" s="338"/>
      <c r="AL24" s="338"/>
      <c r="AM24" s="338"/>
      <c r="AN24" s="338"/>
      <c r="AO24" s="338"/>
      <c r="AP24" s="338"/>
      <c r="AQ24" s="338"/>
      <c r="AR24" s="338"/>
      <c r="AS24" s="338"/>
      <c r="AT24" s="338"/>
      <c r="AU24" s="338"/>
      <c r="AV24" s="338"/>
      <c r="AW24" s="338"/>
      <c r="AX24" s="338"/>
      <c r="AY24" s="338"/>
      <c r="AZ24" s="338"/>
      <c r="BA24" s="338"/>
      <c r="BB24" s="338"/>
      <c r="BC24" s="338"/>
      <c r="BD24" s="338"/>
      <c r="BE24" s="338"/>
      <c r="BF24" s="338"/>
      <c r="BG24" s="338"/>
      <c r="BH24" s="338"/>
      <c r="BI24" s="338"/>
      <c r="BJ24" s="338"/>
      <c r="BK24" s="338"/>
      <c r="BL24" s="338"/>
      <c r="BM24" s="338"/>
      <c r="BN24" s="338"/>
      <c r="BO24" s="338"/>
      <c r="BP24" s="338"/>
      <c r="BQ24" s="338"/>
      <c r="BR24" s="338"/>
      <c r="BS24" s="338"/>
      <c r="BT24" s="338"/>
      <c r="BU24" s="338"/>
      <c r="BV24" s="338"/>
      <c r="BW24" s="338"/>
      <c r="BX24" s="338"/>
      <c r="BY24" s="338"/>
      <c r="BZ24" s="338"/>
      <c r="CA24" s="338"/>
      <c r="CB24" s="338"/>
      <c r="CC24" s="338"/>
      <c r="CD24" s="338"/>
      <c r="CE24" s="338"/>
      <c r="CF24" s="338"/>
      <c r="CG24" s="338"/>
      <c r="CH24" s="338"/>
      <c r="CI24" s="338"/>
      <c r="CJ24" s="338"/>
      <c r="CK24" s="338"/>
      <c r="CL24" s="338"/>
      <c r="CM24" s="338"/>
      <c r="CN24" s="338"/>
      <c r="CO24" s="338"/>
      <c r="CP24" s="338"/>
      <c r="CQ24" s="338"/>
      <c r="CR24" s="338"/>
      <c r="CS24" s="338"/>
      <c r="CT24" s="338"/>
      <c r="CU24" s="338"/>
      <c r="CV24" s="338"/>
      <c r="CW24" s="338"/>
      <c r="CX24" s="338"/>
      <c r="CY24" s="338"/>
      <c r="CZ24" s="338"/>
      <c r="DA24" s="338"/>
      <c r="DB24" s="338"/>
      <c r="DC24" s="338"/>
      <c r="DD24" s="338"/>
      <c r="DE24" s="338"/>
      <c r="DF24" s="338"/>
      <c r="DG24" s="338"/>
      <c r="DH24" s="338"/>
      <c r="DI24" s="338"/>
      <c r="DJ24" s="338"/>
      <c r="DK24" s="338"/>
      <c r="DL24" s="338"/>
      <c r="DM24" s="338"/>
      <c r="DN24" s="338"/>
      <c r="DO24" s="338"/>
      <c r="DP24" s="338"/>
      <c r="DQ24" s="338"/>
      <c r="DR24" s="338"/>
      <c r="DS24" s="338"/>
      <c r="DT24" s="338"/>
    </row>
    <row r="25" spans="1:126" s="382" customFormat="1" ht="51" customHeight="1">
      <c r="A25" s="369"/>
      <c r="B25" s="338"/>
      <c r="C25" s="383"/>
      <c r="D25" s="374"/>
      <c r="E25" s="384"/>
      <c r="F25" s="384"/>
      <c r="G25" s="222" t="str">
        <f>IF(M21&gt;78,"ethics:transparency","")</f>
        <v/>
      </c>
      <c r="H25" s="385"/>
      <c r="I25" s="385"/>
      <c r="J25" s="385"/>
      <c r="K25" s="225"/>
      <c r="L25" s="225"/>
      <c r="M25" s="225"/>
      <c r="N25" s="225"/>
      <c r="O25" s="225"/>
      <c r="P25" s="225"/>
      <c r="Q25" s="225"/>
      <c r="R25" s="225"/>
      <c r="S25" s="386"/>
      <c r="T25" s="338"/>
      <c r="U25" s="387"/>
      <c r="V25" s="386"/>
      <c r="W25" s="374"/>
      <c r="X25" s="341"/>
      <c r="Y25" s="444"/>
      <c r="Z25" s="445"/>
      <c r="AA25" s="446"/>
      <c r="AB25" s="447"/>
      <c r="AC25" s="448" t="str">
        <f>IF(AB25="","",
   IFERROR(
      HYPERLINK("#DeepDive!C" &amp; MATCH(AB25,DeepDive!C:C,0),"↗"),
      " "
   )
)</f>
        <v/>
      </c>
      <c r="AD25" s="346"/>
      <c r="AE25" s="338"/>
      <c r="AF25" s="347"/>
      <c r="AG25" s="339"/>
      <c r="AH25" s="339"/>
      <c r="AI25" s="348"/>
      <c r="AJ25" s="349"/>
      <c r="AK25" s="338"/>
      <c r="AL25" s="338"/>
      <c r="AM25" s="338"/>
      <c r="AN25" s="338"/>
      <c r="AO25" s="338"/>
      <c r="AP25" s="338"/>
      <c r="AQ25" s="338"/>
      <c r="AR25" s="338"/>
      <c r="AS25" s="338"/>
      <c r="AT25" s="338"/>
      <c r="AU25" s="338"/>
      <c r="AV25" s="338"/>
      <c r="AW25" s="338"/>
      <c r="AX25" s="338"/>
      <c r="AY25" s="338"/>
      <c r="AZ25" s="338"/>
      <c r="BA25" s="338"/>
      <c r="BB25" s="338"/>
      <c r="BC25" s="338"/>
      <c r="BD25" s="338"/>
      <c r="BE25" s="338"/>
      <c r="BF25" s="338"/>
      <c r="BG25" s="338"/>
      <c r="BH25" s="338"/>
      <c r="BI25" s="338"/>
      <c r="BJ25" s="338"/>
      <c r="BK25" s="338"/>
      <c r="BL25" s="338"/>
      <c r="BM25" s="338"/>
      <c r="BN25" s="338"/>
      <c r="BO25" s="338"/>
      <c r="BP25" s="338"/>
      <c r="BQ25" s="338"/>
      <c r="BR25" s="338"/>
      <c r="BS25" s="338"/>
      <c r="BT25" s="338"/>
      <c r="BU25" s="338"/>
      <c r="BV25" s="338"/>
      <c r="BW25" s="338"/>
      <c r="BX25" s="338"/>
      <c r="BY25" s="338"/>
      <c r="BZ25" s="338"/>
      <c r="CA25" s="338"/>
      <c r="CB25" s="338"/>
      <c r="CC25" s="338"/>
      <c r="CD25" s="338"/>
      <c r="CE25" s="338"/>
      <c r="CF25" s="338"/>
      <c r="CG25" s="338"/>
      <c r="CH25" s="338"/>
      <c r="CI25" s="338"/>
      <c r="CJ25" s="338"/>
      <c r="CK25" s="338"/>
      <c r="CL25" s="338"/>
      <c r="CM25" s="338"/>
      <c r="CN25" s="338"/>
      <c r="CO25" s="338"/>
      <c r="CP25" s="338"/>
      <c r="CQ25" s="338"/>
      <c r="CR25" s="338"/>
      <c r="CS25" s="338"/>
      <c r="CT25" s="338"/>
      <c r="CU25" s="338"/>
      <c r="CV25" s="338"/>
      <c r="CW25" s="338"/>
      <c r="CX25" s="338"/>
      <c r="CY25" s="338"/>
      <c r="CZ25" s="338"/>
      <c r="DA25" s="338"/>
      <c r="DB25" s="338"/>
      <c r="DC25" s="338"/>
      <c r="DD25" s="338"/>
      <c r="DE25" s="338"/>
      <c r="DF25" s="338"/>
      <c r="DG25" s="338"/>
      <c r="DH25" s="338"/>
      <c r="DI25" s="338"/>
      <c r="DJ25" s="338"/>
      <c r="DK25" s="338"/>
      <c r="DL25" s="338"/>
      <c r="DM25" s="338"/>
      <c r="DN25" s="338"/>
      <c r="DO25" s="338"/>
      <c r="DP25" s="338"/>
      <c r="DQ25" s="338"/>
      <c r="DR25" s="338"/>
      <c r="DS25" s="338"/>
      <c r="DT25" s="338"/>
    </row>
    <row r="26" spans="1:126" s="382" customFormat="1" ht="51" customHeight="1">
      <c r="A26" s="369"/>
      <c r="B26" s="338"/>
      <c r="C26" s="383"/>
      <c r="D26" s="374"/>
      <c r="E26" s="384"/>
      <c r="F26" s="384"/>
      <c r="G26" s="222" t="str">
        <f>IF(N21&gt;74,"ethics:accountability","")</f>
        <v/>
      </c>
      <c r="H26" s="385"/>
      <c r="I26" s="385"/>
      <c r="J26" s="385"/>
      <c r="K26" s="385"/>
      <c r="L26" s="385"/>
      <c r="M26" s="385"/>
      <c r="N26" s="385"/>
      <c r="O26" s="385"/>
      <c r="P26" s="385"/>
      <c r="Q26" s="385"/>
      <c r="R26" s="385"/>
      <c r="S26" s="386"/>
      <c r="T26" s="338"/>
      <c r="U26" s="387"/>
      <c r="V26" s="386"/>
      <c r="W26" s="374"/>
      <c r="X26" s="341"/>
      <c r="Y26" s="449"/>
      <c r="Z26" s="450"/>
      <c r="AA26" s="451"/>
      <c r="AB26" s="452"/>
      <c r="AC26" s="453" t="str">
        <f>IF(AB26="","",
   IFERROR(
      HYPERLINK("#DeepDive!C" &amp; MATCH(AB26,DeepDive!C:C,0),"↗"),
      " "
   )
)</f>
        <v/>
      </c>
      <c r="AD26" s="346"/>
      <c r="AE26" s="338"/>
      <c r="AF26" s="347"/>
      <c r="AG26" s="339"/>
      <c r="AH26" s="339"/>
      <c r="AI26" s="348"/>
      <c r="AJ26" s="349"/>
      <c r="AK26" s="388"/>
      <c r="AL26" s="388"/>
      <c r="AM26" s="338"/>
      <c r="AN26" s="338"/>
      <c r="AO26" s="338"/>
      <c r="AP26" s="338"/>
      <c r="AQ26" s="338"/>
      <c r="AR26" s="338"/>
      <c r="AS26" s="338"/>
      <c r="AT26" s="338"/>
      <c r="AU26" s="338"/>
      <c r="AV26" s="338"/>
      <c r="AW26" s="338"/>
      <c r="AX26" s="338"/>
      <c r="AY26" s="338"/>
      <c r="AZ26" s="338"/>
      <c r="BA26" s="338"/>
      <c r="BB26" s="338"/>
      <c r="BC26" s="338"/>
      <c r="BD26" s="338"/>
      <c r="BE26" s="338"/>
      <c r="BF26" s="338"/>
      <c r="BG26" s="338"/>
      <c r="BH26" s="338"/>
      <c r="BI26" s="338"/>
      <c r="BJ26" s="338"/>
      <c r="BK26" s="338"/>
      <c r="BL26" s="338"/>
      <c r="BM26" s="338"/>
      <c r="BN26" s="338"/>
      <c r="BO26" s="338"/>
      <c r="BP26" s="338"/>
      <c r="BQ26" s="338"/>
      <c r="BR26" s="338"/>
      <c r="BS26" s="338"/>
      <c r="BT26" s="338"/>
      <c r="BU26" s="338"/>
      <c r="BV26" s="338"/>
      <c r="BW26" s="338"/>
      <c r="BX26" s="338"/>
      <c r="BY26" s="338"/>
      <c r="BZ26" s="338"/>
      <c r="CA26" s="338"/>
      <c r="CB26" s="338"/>
      <c r="CC26" s="338"/>
      <c r="CD26" s="338"/>
      <c r="CE26" s="338"/>
      <c r="CF26" s="338"/>
      <c r="CG26" s="338"/>
      <c r="CH26" s="338"/>
      <c r="CI26" s="338"/>
      <c r="CJ26" s="338"/>
      <c r="CK26" s="338"/>
      <c r="CL26" s="338"/>
      <c r="CM26" s="338"/>
      <c r="CN26" s="338"/>
      <c r="CO26" s="338"/>
      <c r="CP26" s="338"/>
      <c r="CQ26" s="338"/>
      <c r="CR26" s="338"/>
      <c r="CS26" s="338"/>
      <c r="CT26" s="338"/>
      <c r="CU26" s="338"/>
      <c r="CV26" s="338"/>
      <c r="CW26" s="338"/>
      <c r="CX26" s="338"/>
      <c r="CY26" s="338"/>
      <c r="CZ26" s="338"/>
      <c r="DA26" s="338"/>
      <c r="DB26" s="338"/>
      <c r="DC26" s="338"/>
      <c r="DD26" s="338"/>
      <c r="DE26" s="338"/>
      <c r="DF26" s="338"/>
      <c r="DG26" s="338"/>
      <c r="DH26" s="338"/>
      <c r="DI26" s="338"/>
      <c r="DJ26" s="338"/>
      <c r="DK26" s="338"/>
      <c r="DL26" s="338"/>
      <c r="DM26" s="338"/>
      <c r="DN26" s="338"/>
      <c r="DO26" s="338"/>
      <c r="DP26" s="338"/>
      <c r="DQ26" s="338"/>
      <c r="DR26" s="338"/>
      <c r="DS26" s="338"/>
      <c r="DT26" s="338"/>
    </row>
    <row r="27" spans="1:126" s="382" customFormat="1">
      <c r="A27" s="369"/>
      <c r="B27" s="338"/>
      <c r="C27" s="383"/>
      <c r="D27" s="374"/>
      <c r="E27" s="384"/>
      <c r="F27" s="384"/>
      <c r="G27" s="222" t="str">
        <f>IF(O21&gt;81,"ethics:HSE","")</f>
        <v/>
      </c>
      <c r="H27" s="385"/>
      <c r="I27" s="385"/>
      <c r="J27" s="385"/>
      <c r="K27" s="225"/>
      <c r="L27" s="225" t="s">
        <v>119</v>
      </c>
      <c r="M27" s="225" t="s">
        <v>120</v>
      </c>
      <c r="N27" s="225" t="s">
        <v>121</v>
      </c>
      <c r="O27" s="225" t="s">
        <v>122</v>
      </c>
      <c r="P27" s="225" t="s">
        <v>123</v>
      </c>
      <c r="Q27" s="225" t="s">
        <v>124</v>
      </c>
      <c r="R27" s="225" t="s">
        <v>125</v>
      </c>
      <c r="S27" s="386"/>
      <c r="T27" s="338"/>
      <c r="U27" s="387"/>
      <c r="V27" s="386"/>
      <c r="W27" s="374"/>
      <c r="X27" s="375"/>
      <c r="Y27" s="389"/>
      <c r="Z27" s="635" t="s">
        <v>126</v>
      </c>
      <c r="AA27" s="635"/>
      <c r="AB27" s="635"/>
      <c r="AC27" s="635"/>
      <c r="AD27" s="390"/>
      <c r="AE27" s="338"/>
      <c r="AF27" s="391"/>
      <c r="AG27" s="392"/>
      <c r="AH27" s="392"/>
      <c r="AI27" s="380"/>
      <c r="AJ27" s="393"/>
      <c r="AK27" s="388"/>
      <c r="AL27" s="388"/>
      <c r="AM27" s="338"/>
      <c r="AN27" s="338"/>
      <c r="AO27" s="338"/>
      <c r="AP27" s="338"/>
      <c r="AQ27" s="338"/>
      <c r="AR27" s="338"/>
      <c r="AS27" s="338"/>
      <c r="AT27" s="338"/>
      <c r="AU27" s="338"/>
      <c r="AV27" s="338"/>
      <c r="AW27" s="338"/>
      <c r="AX27" s="338"/>
      <c r="AY27" s="338"/>
      <c r="AZ27" s="338"/>
      <c r="BA27" s="338"/>
      <c r="BB27" s="338"/>
      <c r="BC27" s="338"/>
      <c r="BD27" s="338"/>
      <c r="BE27" s="338"/>
      <c r="BF27" s="338"/>
      <c r="BG27" s="338"/>
      <c r="BH27" s="338"/>
      <c r="BI27" s="338"/>
      <c r="BJ27" s="338"/>
      <c r="BK27" s="338"/>
      <c r="BL27" s="338"/>
      <c r="BM27" s="338"/>
      <c r="BN27" s="338"/>
      <c r="BO27" s="338"/>
      <c r="BP27" s="338"/>
      <c r="BQ27" s="338"/>
      <c r="BR27" s="338"/>
      <c r="BS27" s="338"/>
      <c r="BT27" s="338"/>
      <c r="BU27" s="338"/>
      <c r="BV27" s="338"/>
      <c r="BW27" s="338"/>
      <c r="BX27" s="338"/>
      <c r="BY27" s="338"/>
      <c r="BZ27" s="338"/>
      <c r="CA27" s="338"/>
      <c r="CB27" s="338"/>
      <c r="CC27" s="338"/>
      <c r="CD27" s="338"/>
      <c r="CE27" s="338"/>
      <c r="CF27" s="338"/>
      <c r="CG27" s="338"/>
      <c r="CH27" s="338"/>
      <c r="CI27" s="338"/>
      <c r="CJ27" s="338"/>
      <c r="CK27" s="338"/>
      <c r="CL27" s="338"/>
      <c r="CM27" s="338"/>
      <c r="CN27" s="338"/>
      <c r="CO27" s="338"/>
      <c r="CP27" s="338"/>
      <c r="CQ27" s="338"/>
      <c r="CR27" s="338"/>
      <c r="CS27" s="338"/>
      <c r="CT27" s="338"/>
      <c r="CU27" s="338"/>
      <c r="CV27" s="338"/>
      <c r="CW27" s="338"/>
      <c r="CX27" s="338"/>
      <c r="CY27" s="338"/>
      <c r="CZ27" s="338"/>
      <c r="DA27" s="338"/>
      <c r="DB27" s="338"/>
      <c r="DC27" s="338"/>
      <c r="DD27" s="338"/>
      <c r="DE27" s="338"/>
      <c r="DF27" s="338"/>
      <c r="DG27" s="338"/>
      <c r="DH27" s="338"/>
      <c r="DI27" s="338"/>
      <c r="DJ27" s="338"/>
      <c r="DK27" s="338"/>
      <c r="DL27" s="338"/>
      <c r="DM27" s="338"/>
      <c r="DN27" s="338"/>
      <c r="DO27" s="338"/>
      <c r="DP27" s="338"/>
      <c r="DQ27" s="338"/>
      <c r="DR27" s="338"/>
      <c r="DS27" s="338"/>
      <c r="DT27" s="338"/>
    </row>
    <row r="28" spans="1:126" s="382" customFormat="1">
      <c r="A28" s="369"/>
      <c r="B28" s="338"/>
      <c r="C28" s="383"/>
      <c r="D28" s="374"/>
      <c r="E28" s="384"/>
      <c r="F28" s="384"/>
      <c r="G28" s="222" t="str">
        <f>IF(P21&gt;30,"ethics:HCV","")</f>
        <v/>
      </c>
      <c r="H28" s="385"/>
      <c r="I28" s="385"/>
      <c r="J28" s="385"/>
      <c r="K28" s="225" t="s">
        <v>127</v>
      </c>
      <c r="L28" s="225">
        <f>IF(H21="", "", H21*Questions!G2)</f>
        <v>0.89999999999999991</v>
      </c>
      <c r="M28" s="225">
        <f>IF(H21="", "", H21*Questions!G3)</f>
        <v>1.5</v>
      </c>
      <c r="N28" s="225">
        <f>IF(H21="", "", H21*Questions!G4)</f>
        <v>2.0999999999999996</v>
      </c>
      <c r="O28" s="225">
        <f>IF(H21="", "", H21*Questions!G5)</f>
        <v>3</v>
      </c>
      <c r="P28" s="225">
        <f>IF(H21="", "", H21*Questions!G6)</f>
        <v>3</v>
      </c>
      <c r="Q28" s="225">
        <f>IF(H21="", "", H21*Questions!G7)</f>
        <v>2.4000000000000004</v>
      </c>
      <c r="R28" s="225">
        <f>IF(H21="", "", H21*Questions!G8)</f>
        <v>0.60000000000000009</v>
      </c>
      <c r="S28" s="386"/>
      <c r="T28" s="338"/>
      <c r="U28" s="387"/>
      <c r="V28" s="386"/>
      <c r="W28" s="374"/>
      <c r="X28" s="387"/>
      <c r="Y28" s="394"/>
      <c r="Z28" s="395"/>
      <c r="AA28" s="396"/>
      <c r="AB28" s="397"/>
      <c r="AC28" s="398"/>
      <c r="AD28" s="388"/>
      <c r="AE28" s="388"/>
      <c r="AF28" s="388"/>
      <c r="AG28" s="399"/>
      <c r="AH28" s="399"/>
      <c r="AI28" s="388"/>
      <c r="AJ28" s="388"/>
      <c r="AK28" s="388"/>
      <c r="AL28" s="388"/>
      <c r="AM28" s="338"/>
      <c r="AN28" s="338"/>
      <c r="AO28" s="338"/>
      <c r="AP28" s="338"/>
      <c r="AQ28" s="338"/>
      <c r="AR28" s="338"/>
      <c r="AS28" s="338"/>
      <c r="AT28" s="338"/>
      <c r="AU28" s="338"/>
      <c r="AV28" s="338"/>
      <c r="AW28" s="338"/>
      <c r="AX28" s="338"/>
      <c r="AY28" s="338"/>
      <c r="AZ28" s="338"/>
      <c r="BA28" s="338"/>
      <c r="BB28" s="338"/>
      <c r="BC28" s="338"/>
      <c r="BD28" s="338"/>
      <c r="BE28" s="338"/>
      <c r="BF28" s="338"/>
      <c r="BG28" s="338"/>
      <c r="BH28" s="338"/>
      <c r="BI28" s="338"/>
      <c r="BJ28" s="338"/>
      <c r="BK28" s="338"/>
      <c r="BL28" s="338"/>
      <c r="BM28" s="338"/>
      <c r="BN28" s="338"/>
      <c r="BO28" s="338"/>
      <c r="BP28" s="338"/>
      <c r="BQ28" s="338"/>
      <c r="BR28" s="338"/>
      <c r="BS28" s="338"/>
      <c r="BT28" s="338"/>
      <c r="BU28" s="338"/>
      <c r="BV28" s="338"/>
      <c r="BW28" s="338"/>
      <c r="BX28" s="338"/>
      <c r="BY28" s="338"/>
      <c r="BZ28" s="338"/>
      <c r="CA28" s="338"/>
      <c r="CB28" s="338"/>
      <c r="CC28" s="338"/>
      <c r="CD28" s="338"/>
      <c r="CE28" s="338"/>
      <c r="CF28" s="338"/>
      <c r="CG28" s="338"/>
      <c r="CH28" s="338"/>
      <c r="CI28" s="338"/>
      <c r="CJ28" s="338"/>
      <c r="CK28" s="338"/>
      <c r="CL28" s="338"/>
      <c r="CM28" s="338"/>
      <c r="CN28" s="338"/>
      <c r="CO28" s="338"/>
      <c r="CP28" s="338"/>
      <c r="CQ28" s="338"/>
      <c r="CR28" s="338"/>
      <c r="CS28" s="338"/>
      <c r="CT28" s="338"/>
      <c r="CU28" s="338"/>
      <c r="CV28" s="338"/>
      <c r="CW28" s="338"/>
      <c r="CX28" s="338"/>
      <c r="CY28" s="338"/>
      <c r="CZ28" s="338"/>
      <c r="DA28" s="338"/>
      <c r="DB28" s="338"/>
      <c r="DC28" s="338"/>
      <c r="DD28" s="338"/>
      <c r="DE28" s="338"/>
      <c r="DF28" s="338"/>
      <c r="DG28" s="338"/>
      <c r="DH28" s="338"/>
      <c r="DI28" s="338"/>
      <c r="DJ28" s="338"/>
      <c r="DK28" s="338"/>
      <c r="DL28" s="338"/>
      <c r="DM28" s="338"/>
      <c r="DN28" s="338"/>
      <c r="DO28" s="338"/>
      <c r="DP28" s="338"/>
      <c r="DQ28" s="338"/>
      <c r="DR28" s="338"/>
      <c r="DS28" s="338"/>
      <c r="DT28" s="338"/>
    </row>
    <row r="29" spans="1:126" s="382" customFormat="1">
      <c r="A29" s="369"/>
      <c r="B29" s="338"/>
      <c r="C29" s="383"/>
      <c r="D29" s="374"/>
      <c r="E29" s="384"/>
      <c r="F29" s="384"/>
      <c r="G29" s="222" t="str">
        <f>IF(Q21&gt;95,"ethics:safety","")</f>
        <v/>
      </c>
      <c r="H29" s="385"/>
      <c r="I29" s="385"/>
      <c r="J29" s="385"/>
      <c r="K29" s="225"/>
      <c r="L29" s="225"/>
      <c r="M29" s="225"/>
      <c r="N29" s="225"/>
      <c r="O29" s="225"/>
      <c r="P29" s="225"/>
      <c r="Q29" s="225"/>
      <c r="R29" s="225"/>
      <c r="S29" s="386"/>
      <c r="T29" s="338"/>
      <c r="U29" s="387"/>
      <c r="V29" s="386"/>
      <c r="W29" s="374"/>
      <c r="X29" s="387"/>
      <c r="Y29" s="394"/>
      <c r="Z29" s="395"/>
      <c r="AA29" s="396"/>
      <c r="AB29" s="397"/>
      <c r="AC29" s="398"/>
      <c r="AD29" s="388"/>
      <c r="AE29" s="388"/>
      <c r="AF29" s="388"/>
      <c r="AG29" s="399"/>
      <c r="AH29" s="399"/>
      <c r="AI29" s="388"/>
      <c r="AJ29" s="388"/>
      <c r="AK29" s="388"/>
      <c r="AL29" s="388"/>
      <c r="AM29" s="338"/>
      <c r="AN29" s="338"/>
      <c r="AO29" s="338"/>
      <c r="AP29" s="338"/>
      <c r="AQ29" s="338"/>
      <c r="AR29" s="338"/>
      <c r="AS29" s="338"/>
      <c r="AT29" s="338"/>
      <c r="AU29" s="338"/>
      <c r="AV29" s="338"/>
      <c r="AW29" s="338"/>
      <c r="AX29" s="338"/>
      <c r="AY29" s="338"/>
      <c r="AZ29" s="338"/>
      <c r="BA29" s="338"/>
      <c r="BB29" s="338"/>
      <c r="BC29" s="338"/>
      <c r="BD29" s="338"/>
      <c r="BE29" s="338"/>
      <c r="BF29" s="338"/>
      <c r="BG29" s="338"/>
      <c r="BH29" s="338"/>
      <c r="BI29" s="338"/>
      <c r="BJ29" s="338"/>
      <c r="BK29" s="338"/>
      <c r="BL29" s="338"/>
      <c r="BM29" s="338"/>
      <c r="BN29" s="338"/>
      <c r="BO29" s="338"/>
      <c r="BP29" s="338"/>
      <c r="BQ29" s="338"/>
      <c r="BR29" s="338"/>
      <c r="BS29" s="338"/>
      <c r="BT29" s="338"/>
      <c r="BU29" s="338"/>
      <c r="BV29" s="338"/>
      <c r="BW29" s="338"/>
      <c r="BX29" s="338"/>
      <c r="BY29" s="338"/>
      <c r="BZ29" s="338"/>
      <c r="CA29" s="338"/>
      <c r="CB29" s="338"/>
      <c r="CC29" s="338"/>
      <c r="CD29" s="338"/>
      <c r="CE29" s="338"/>
      <c r="CF29" s="338"/>
      <c r="CG29" s="338"/>
      <c r="CH29" s="338"/>
      <c r="CI29" s="338"/>
      <c r="CJ29" s="338"/>
      <c r="CK29" s="338"/>
      <c r="CL29" s="338"/>
      <c r="CM29" s="338"/>
      <c r="CN29" s="338"/>
      <c r="CO29" s="338"/>
      <c r="CP29" s="338"/>
      <c r="CQ29" s="338"/>
      <c r="CR29" s="338"/>
      <c r="CS29" s="338"/>
      <c r="CT29" s="338"/>
      <c r="CU29" s="338"/>
      <c r="CV29" s="338"/>
      <c r="CW29" s="338"/>
      <c r="CX29" s="338"/>
      <c r="CY29" s="338"/>
      <c r="CZ29" s="338"/>
      <c r="DA29" s="338"/>
      <c r="DB29" s="338"/>
      <c r="DC29" s="338"/>
      <c r="DD29" s="338"/>
      <c r="DE29" s="338"/>
      <c r="DF29" s="338"/>
      <c r="DG29" s="338"/>
      <c r="DH29" s="338"/>
      <c r="DI29" s="338"/>
      <c r="DJ29" s="338"/>
      <c r="DK29" s="338"/>
      <c r="DL29" s="338"/>
      <c r="DM29" s="338"/>
      <c r="DN29" s="338"/>
      <c r="DO29" s="338"/>
      <c r="DP29" s="338"/>
      <c r="DQ29" s="338"/>
      <c r="DR29" s="338"/>
      <c r="DS29" s="338"/>
      <c r="DT29" s="338"/>
    </row>
    <row r="30" spans="1:126" s="382" customFormat="1">
      <c r="A30" s="369"/>
      <c r="B30" s="338"/>
      <c r="C30" s="383"/>
      <c r="D30" s="374"/>
      <c r="E30" s="384"/>
      <c r="F30" s="384"/>
      <c r="G30" s="222" t="str">
        <f>IF(R21&gt;59,"ethics:contestability","")</f>
        <v/>
      </c>
      <c r="H30" s="385"/>
      <c r="I30" s="385"/>
      <c r="J30" s="385"/>
      <c r="K30" s="225"/>
      <c r="L30" s="225" t="str">
        <f>IF($L28="", "", IF($L28&lt;25, "risk_band:low", IF($L28&lt;50, "risk_band:medium", IF($L28&lt;75, "risk_band:high", "risk_band:critical"))))</f>
        <v>risk_band:low</v>
      </c>
      <c r="M30" s="225" t="str">
        <f>IF($M28="", "", IF($M28&lt;25, "risk_band:low", IF($M28&lt;50, "risk_band:medium", IF($M28&lt;75, "risk_band:high", "risk_band:critical"))))</f>
        <v>risk_band:low</v>
      </c>
      <c r="N30" s="225" t="str">
        <f>IF($N28="", "", IF($N28&lt;25, "risk_band:low", IF($N28&lt;50, "risk_band:medium", IF($N28&lt;75, "risk_band:high", "risk_band:critical"))))</f>
        <v>risk_band:low</v>
      </c>
      <c r="O30" s="225" t="str">
        <f>IF($O28="", "", IF($O28&lt;25, "risk_band:low", IF($O28&lt;50, "risk_band:medium", IF($O28&lt;75, "risk_band:high", "risk_band:critical"))))</f>
        <v>risk_band:low</v>
      </c>
      <c r="P30" s="225" t="str">
        <f>IF($P28="", "", IF($P28&lt;25, "risk_band:low", IF($P28&lt;50, "risk_band:medium", IF($P28&lt;75, "risk_band:high", "risk_band:critical"))))</f>
        <v>risk_band:low</v>
      </c>
      <c r="Q30" s="225" t="str">
        <f>IF($Q28="", "", IF($Q28&lt;25, "risk_band:low", IF($Q28&lt;50, "risk_band:medium", IF($Q28&lt;75, "risk_band:high", "risk_band:critical"))))</f>
        <v>risk_band:low</v>
      </c>
      <c r="R30" s="225" t="str">
        <f>IF($R28="", "", IF($R28&lt;25, "risk_band:low", IF($R28&lt;50, "risk_band:medium", IF($R28&lt;75, "risk_band:high", "risk_band:critical"))))</f>
        <v>risk_band:low</v>
      </c>
      <c r="S30" s="386"/>
      <c r="T30" s="338"/>
      <c r="U30" s="387"/>
      <c r="V30" s="386"/>
      <c r="W30" s="374"/>
      <c r="X30" s="387"/>
      <c r="Y30" s="394"/>
      <c r="Z30" s="395"/>
      <c r="AA30" s="396"/>
      <c r="AB30" s="397"/>
      <c r="AC30" s="398"/>
      <c r="AD30" s="388"/>
      <c r="AE30" s="388"/>
      <c r="AF30" s="388"/>
      <c r="AG30" s="399"/>
      <c r="AH30" s="399"/>
      <c r="AI30" s="388"/>
      <c r="AJ30" s="388"/>
      <c r="AK30" s="388"/>
      <c r="AL30" s="388"/>
      <c r="AM30" s="338"/>
      <c r="AN30" s="338"/>
      <c r="AO30" s="338"/>
      <c r="AP30" s="338"/>
      <c r="AQ30" s="338"/>
      <c r="AR30" s="338"/>
      <c r="AS30" s="338"/>
      <c r="AT30" s="338"/>
      <c r="AU30" s="338"/>
      <c r="AV30" s="338"/>
      <c r="AW30" s="338"/>
      <c r="AX30" s="338"/>
      <c r="AY30" s="338"/>
      <c r="AZ30" s="338"/>
      <c r="BA30" s="338"/>
      <c r="BB30" s="338"/>
      <c r="BC30" s="338"/>
      <c r="BD30" s="338"/>
      <c r="BE30" s="338"/>
      <c r="BF30" s="338"/>
      <c r="BG30" s="338"/>
      <c r="BH30" s="338"/>
      <c r="BI30" s="338"/>
      <c r="BJ30" s="338"/>
      <c r="BK30" s="338"/>
      <c r="BL30" s="338"/>
      <c r="BM30" s="338"/>
      <c r="BN30" s="338"/>
      <c r="BO30" s="338"/>
      <c r="BP30" s="338"/>
      <c r="BQ30" s="338"/>
      <c r="BR30" s="338"/>
      <c r="BS30" s="338"/>
      <c r="BT30" s="338"/>
      <c r="BU30" s="338"/>
      <c r="BV30" s="338"/>
      <c r="BW30" s="338"/>
      <c r="BX30" s="338"/>
      <c r="BY30" s="338"/>
      <c r="BZ30" s="338"/>
      <c r="CA30" s="338"/>
      <c r="CB30" s="338"/>
      <c r="CC30" s="338"/>
      <c r="CD30" s="338"/>
      <c r="CE30" s="338"/>
      <c r="CF30" s="338"/>
      <c r="CG30" s="338"/>
      <c r="CH30" s="338"/>
      <c r="CI30" s="338"/>
      <c r="CJ30" s="338"/>
      <c r="CK30" s="338"/>
      <c r="CL30" s="338"/>
      <c r="CM30" s="338"/>
      <c r="CN30" s="338"/>
      <c r="CO30" s="338"/>
      <c r="CP30" s="338"/>
      <c r="CQ30" s="338"/>
      <c r="CR30" s="338"/>
      <c r="CS30" s="338"/>
      <c r="CT30" s="338"/>
      <c r="CU30" s="338"/>
      <c r="CV30" s="338"/>
      <c r="CW30" s="338"/>
      <c r="CX30" s="338"/>
      <c r="CY30" s="338"/>
      <c r="CZ30" s="338"/>
      <c r="DA30" s="338"/>
      <c r="DB30" s="338"/>
      <c r="DC30" s="338"/>
      <c r="DD30" s="338"/>
      <c r="DE30" s="338"/>
      <c r="DF30" s="338"/>
      <c r="DG30" s="338"/>
      <c r="DH30" s="338"/>
      <c r="DI30" s="338"/>
      <c r="DJ30" s="338"/>
      <c r="DK30" s="338"/>
      <c r="DL30" s="338"/>
      <c r="DM30" s="338"/>
      <c r="DN30" s="338"/>
      <c r="DO30" s="338"/>
      <c r="DP30" s="338"/>
      <c r="DQ30" s="338"/>
      <c r="DR30" s="338"/>
      <c r="DS30" s="338"/>
      <c r="DT30" s="338"/>
    </row>
    <row r="31" spans="1:126" s="382" customFormat="1">
      <c r="A31" s="369"/>
      <c r="B31" s="338"/>
      <c r="C31" s="383"/>
      <c r="D31" s="374"/>
      <c r="E31" s="384"/>
      <c r="F31" s="384"/>
      <c r="G31" s="222"/>
      <c r="H31" s="385"/>
      <c r="I31" s="385"/>
      <c r="J31" s="385"/>
      <c r="K31" s="385"/>
      <c r="L31" s="385"/>
      <c r="M31" s="385"/>
      <c r="N31" s="385"/>
      <c r="O31" s="385"/>
      <c r="P31" s="385"/>
      <c r="Q31" s="385"/>
      <c r="R31" s="385"/>
      <c r="S31" s="386"/>
      <c r="T31" s="338"/>
      <c r="U31" s="387"/>
      <c r="V31" s="386"/>
      <c r="W31" s="374"/>
      <c r="X31" s="387"/>
      <c r="Y31" s="394"/>
      <c r="Z31" s="395"/>
      <c r="AA31" s="396"/>
      <c r="AB31" s="397"/>
      <c r="AC31" s="398"/>
      <c r="AD31" s="388"/>
      <c r="AE31" s="388"/>
      <c r="AF31" s="388"/>
      <c r="AG31" s="388"/>
      <c r="AH31" s="388"/>
      <c r="AI31" s="388"/>
      <c r="AJ31" s="388"/>
      <c r="AK31" s="388"/>
      <c r="AL31" s="388"/>
      <c r="AM31" s="338"/>
      <c r="AN31" s="338"/>
      <c r="AO31" s="338"/>
      <c r="AP31" s="338"/>
      <c r="AQ31" s="338"/>
      <c r="AR31" s="338"/>
      <c r="AS31" s="338"/>
      <c r="AT31" s="338"/>
      <c r="AU31" s="338"/>
      <c r="AV31" s="338"/>
      <c r="AW31" s="338"/>
      <c r="AX31" s="338"/>
      <c r="AY31" s="338"/>
      <c r="AZ31" s="338"/>
      <c r="BA31" s="338"/>
      <c r="BB31" s="338"/>
      <c r="BC31" s="338"/>
      <c r="BD31" s="338"/>
      <c r="BE31" s="338"/>
      <c r="BF31" s="338"/>
      <c r="BG31" s="338"/>
      <c r="BH31" s="338"/>
      <c r="BI31" s="338"/>
      <c r="BJ31" s="338"/>
      <c r="BK31" s="338"/>
      <c r="BL31" s="338"/>
      <c r="BM31" s="338"/>
      <c r="BN31" s="338"/>
      <c r="BO31" s="338"/>
      <c r="BP31" s="338"/>
      <c r="BQ31" s="338"/>
      <c r="BR31" s="338"/>
      <c r="BS31" s="338"/>
      <c r="BT31" s="338"/>
      <c r="BU31" s="338"/>
      <c r="BV31" s="338"/>
      <c r="BW31" s="338"/>
      <c r="BX31" s="338"/>
      <c r="BY31" s="338"/>
      <c r="BZ31" s="338"/>
      <c r="CA31" s="338"/>
      <c r="CB31" s="338"/>
      <c r="CC31" s="338"/>
      <c r="CD31" s="338"/>
      <c r="CE31" s="338"/>
      <c r="CF31" s="338"/>
      <c r="CG31" s="338"/>
      <c r="CH31" s="338"/>
      <c r="CI31" s="338"/>
      <c r="CJ31" s="338"/>
      <c r="CK31" s="338"/>
      <c r="CL31" s="338"/>
      <c r="CM31" s="338"/>
      <c r="CN31" s="338"/>
      <c r="CO31" s="338"/>
      <c r="CP31" s="338"/>
      <c r="CQ31" s="338"/>
      <c r="CR31" s="338"/>
      <c r="CS31" s="338"/>
      <c r="CT31" s="338"/>
      <c r="CU31" s="338"/>
      <c r="CV31" s="338"/>
      <c r="CW31" s="338"/>
      <c r="CX31" s="338"/>
      <c r="CY31" s="338"/>
      <c r="CZ31" s="338"/>
      <c r="DA31" s="338"/>
      <c r="DB31" s="338"/>
      <c r="DC31" s="338"/>
      <c r="DD31" s="338"/>
      <c r="DE31" s="338"/>
      <c r="DF31" s="338"/>
      <c r="DG31" s="338"/>
      <c r="DH31" s="338"/>
      <c r="DI31" s="338"/>
      <c r="DJ31" s="338"/>
      <c r="DK31" s="338"/>
      <c r="DL31" s="338"/>
      <c r="DM31" s="338"/>
      <c r="DN31" s="338"/>
      <c r="DO31" s="338"/>
      <c r="DP31" s="338"/>
      <c r="DQ31" s="338"/>
      <c r="DR31" s="338"/>
      <c r="DS31" s="338"/>
      <c r="DT31" s="338"/>
    </row>
    <row r="32" spans="1:126" s="382" customFormat="1">
      <c r="A32" s="369"/>
      <c r="B32" s="338"/>
      <c r="C32" s="383"/>
      <c r="D32" s="374"/>
      <c r="E32" s="384"/>
      <c r="F32" s="384"/>
      <c r="G32" s="222"/>
      <c r="H32" s="385"/>
      <c r="I32" s="385"/>
      <c r="J32" s="385"/>
      <c r="K32" s="385"/>
      <c r="L32" s="385"/>
      <c r="M32" s="385"/>
      <c r="N32" s="385"/>
      <c r="O32" s="385"/>
      <c r="P32" s="385"/>
      <c r="Q32" s="385"/>
      <c r="R32" s="385"/>
      <c r="S32" s="386"/>
      <c r="T32" s="338"/>
      <c r="U32" s="387"/>
      <c r="V32" s="386"/>
      <c r="W32" s="374"/>
      <c r="X32" s="387"/>
      <c r="Y32" s="394"/>
      <c r="Z32" s="395"/>
      <c r="AA32" s="396"/>
      <c r="AB32" s="397"/>
      <c r="AC32" s="398"/>
      <c r="AD32" s="388"/>
      <c r="AE32" s="388"/>
      <c r="AF32" s="388"/>
      <c r="AG32" s="388"/>
      <c r="AH32" s="388"/>
      <c r="AI32" s="388"/>
      <c r="AJ32" s="388"/>
      <c r="AK32" s="388"/>
      <c r="AL32" s="388"/>
      <c r="AM32" s="338"/>
      <c r="AN32" s="338"/>
      <c r="AO32" s="338"/>
      <c r="AP32" s="338"/>
      <c r="AQ32" s="338"/>
      <c r="AR32" s="338"/>
      <c r="AS32" s="338"/>
      <c r="AT32" s="338"/>
      <c r="AU32" s="338"/>
      <c r="AV32" s="338"/>
      <c r="AW32" s="338"/>
      <c r="AX32" s="338"/>
      <c r="AY32" s="338"/>
      <c r="AZ32" s="338"/>
      <c r="BA32" s="338"/>
      <c r="BB32" s="338"/>
      <c r="BC32" s="338"/>
      <c r="BD32" s="338"/>
      <c r="BE32" s="338"/>
      <c r="BF32" s="338"/>
      <c r="BG32" s="338"/>
      <c r="BH32" s="338"/>
      <c r="BI32" s="338"/>
      <c r="BJ32" s="338"/>
      <c r="BK32" s="338"/>
      <c r="BL32" s="338"/>
      <c r="BM32" s="338"/>
      <c r="BN32" s="338"/>
      <c r="BO32" s="338"/>
      <c r="BP32" s="338"/>
      <c r="BQ32" s="338"/>
      <c r="BR32" s="338"/>
      <c r="BS32" s="338"/>
      <c r="BT32" s="338"/>
      <c r="BU32" s="338"/>
      <c r="BV32" s="338"/>
      <c r="BW32" s="338"/>
      <c r="BX32" s="338"/>
      <c r="BY32" s="338"/>
      <c r="BZ32" s="338"/>
      <c r="CA32" s="338"/>
      <c r="CB32" s="338"/>
      <c r="CC32" s="338"/>
      <c r="CD32" s="338"/>
      <c r="CE32" s="338"/>
      <c r="CF32" s="338"/>
      <c r="CG32" s="338"/>
      <c r="CH32" s="338"/>
      <c r="CI32" s="338"/>
      <c r="CJ32" s="338"/>
      <c r="CK32" s="338"/>
      <c r="CL32" s="338"/>
      <c r="CM32" s="338"/>
      <c r="CN32" s="338"/>
      <c r="CO32" s="338"/>
      <c r="CP32" s="338"/>
      <c r="CQ32" s="338"/>
      <c r="CR32" s="338"/>
      <c r="CS32" s="338"/>
      <c r="CT32" s="338"/>
      <c r="CU32" s="338"/>
      <c r="CV32" s="338"/>
      <c r="CW32" s="338"/>
      <c r="CX32" s="338"/>
      <c r="CY32" s="338"/>
      <c r="CZ32" s="338"/>
      <c r="DA32" s="338"/>
      <c r="DB32" s="338"/>
      <c r="DC32" s="338"/>
      <c r="DD32" s="338"/>
      <c r="DE32" s="338"/>
      <c r="DF32" s="338"/>
      <c r="DG32" s="338"/>
      <c r="DH32" s="338"/>
      <c r="DI32" s="338"/>
      <c r="DJ32" s="338"/>
      <c r="DK32" s="338"/>
      <c r="DL32" s="338"/>
      <c r="DM32" s="338"/>
      <c r="DN32" s="338"/>
      <c r="DO32" s="338"/>
      <c r="DP32" s="338"/>
      <c r="DQ32" s="338"/>
      <c r="DR32" s="338"/>
      <c r="DS32" s="338"/>
      <c r="DT32" s="338"/>
    </row>
    <row r="33" spans="1:124" s="382" customFormat="1">
      <c r="A33" s="369"/>
      <c r="B33" s="338"/>
      <c r="C33" s="383"/>
      <c r="D33" s="374"/>
      <c r="E33" s="384"/>
      <c r="F33" s="384"/>
      <c r="G33" s="222"/>
      <c r="H33" s="385" t="s">
        <v>128</v>
      </c>
      <c r="I33" s="385">
        <f>E9</f>
        <v>0</v>
      </c>
      <c r="J33" s="385">
        <f>E11</f>
        <v>0</v>
      </c>
      <c r="K33" s="385">
        <f>E12</f>
        <v>0</v>
      </c>
      <c r="L33" s="385" t="str">
        <f>E13</f>
        <v>External Users or Customers (External individuals interact directly)</v>
      </c>
      <c r="M33" s="385">
        <f>E15</f>
        <v>0</v>
      </c>
      <c r="N33" s="385">
        <f>E14</f>
        <v>0</v>
      </c>
      <c r="O33" s="385"/>
      <c r="P33" s="385"/>
      <c r="Q33" s="385"/>
      <c r="R33" s="385"/>
      <c r="S33" s="386"/>
      <c r="T33" s="338"/>
      <c r="U33" s="387"/>
      <c r="V33" s="386"/>
      <c r="W33" s="374"/>
      <c r="X33" s="387"/>
      <c r="Y33" s="394"/>
      <c r="Z33" s="395"/>
      <c r="AA33" s="396"/>
      <c r="AB33" s="397"/>
      <c r="AC33" s="398"/>
      <c r="AD33" s="388"/>
      <c r="AE33" s="388"/>
      <c r="AF33" s="388"/>
      <c r="AG33" s="388"/>
      <c r="AH33" s="388"/>
      <c r="AI33" s="388"/>
      <c r="AJ33" s="388"/>
      <c r="AK33" s="388"/>
      <c r="AL33" s="388"/>
      <c r="AM33" s="338"/>
      <c r="AN33" s="338"/>
      <c r="AO33" s="338"/>
      <c r="AP33" s="338"/>
      <c r="AQ33" s="338"/>
      <c r="AR33" s="338"/>
      <c r="AS33" s="338"/>
      <c r="AT33" s="338"/>
      <c r="AU33" s="338"/>
      <c r="AV33" s="338"/>
      <c r="AW33" s="338"/>
      <c r="AX33" s="338"/>
      <c r="AY33" s="338"/>
      <c r="AZ33" s="338"/>
      <c r="BA33" s="338"/>
      <c r="BB33" s="338"/>
      <c r="BC33" s="338"/>
      <c r="BD33" s="338"/>
      <c r="BE33" s="338"/>
      <c r="BF33" s="338"/>
      <c r="BG33" s="338"/>
      <c r="BH33" s="338"/>
      <c r="BI33" s="338"/>
      <c r="BJ33" s="338"/>
      <c r="BK33" s="338"/>
      <c r="BL33" s="338"/>
      <c r="BM33" s="338"/>
      <c r="BN33" s="338"/>
      <c r="BO33" s="338"/>
      <c r="BP33" s="338"/>
      <c r="BQ33" s="338"/>
      <c r="BR33" s="338"/>
      <c r="BS33" s="338"/>
      <c r="BT33" s="338"/>
      <c r="BU33" s="338"/>
      <c r="BV33" s="338"/>
      <c r="BW33" s="338"/>
      <c r="BX33" s="338"/>
      <c r="BY33" s="338"/>
      <c r="BZ33" s="338"/>
      <c r="CA33" s="338"/>
      <c r="CB33" s="338"/>
      <c r="CC33" s="338"/>
      <c r="CD33" s="338"/>
      <c r="CE33" s="338"/>
      <c r="CF33" s="338"/>
      <c r="CG33" s="338"/>
      <c r="CH33" s="338"/>
      <c r="CI33" s="338"/>
      <c r="CJ33" s="338"/>
      <c r="CK33" s="338"/>
      <c r="CL33" s="338"/>
      <c r="CM33" s="338"/>
      <c r="CN33" s="338"/>
      <c r="CO33" s="338"/>
      <c r="CP33" s="338"/>
      <c r="CQ33" s="338"/>
      <c r="CR33" s="338"/>
      <c r="CS33" s="338"/>
      <c r="CT33" s="338"/>
      <c r="CU33" s="338"/>
      <c r="CV33" s="338"/>
      <c r="CW33" s="338"/>
      <c r="CX33" s="338"/>
      <c r="CY33" s="338"/>
      <c r="CZ33" s="338"/>
      <c r="DA33" s="338"/>
      <c r="DB33" s="338"/>
      <c r="DC33" s="338"/>
      <c r="DD33" s="338"/>
      <c r="DE33" s="338"/>
      <c r="DF33" s="338"/>
      <c r="DG33" s="338"/>
      <c r="DH33" s="338"/>
      <c r="DI33" s="338"/>
      <c r="DJ33" s="338"/>
      <c r="DK33" s="338"/>
      <c r="DL33" s="338"/>
      <c r="DM33" s="338"/>
      <c r="DN33" s="338"/>
      <c r="DO33" s="338"/>
      <c r="DP33" s="338"/>
      <c r="DQ33" s="338"/>
      <c r="DR33" s="338"/>
      <c r="DS33" s="338"/>
      <c r="DT33" s="338"/>
    </row>
    <row r="34" spans="1:124" s="382" customFormat="1">
      <c r="A34" s="369"/>
      <c r="B34" s="338"/>
      <c r="C34" s="383"/>
      <c r="D34" s="374"/>
      <c r="E34" s="384"/>
      <c r="F34" s="384"/>
      <c r="G34" s="222"/>
      <c r="H34" s="385"/>
      <c r="I34" s="385"/>
      <c r="J34" s="385"/>
      <c r="K34" s="385"/>
      <c r="L34" s="385"/>
      <c r="M34" s="385"/>
      <c r="N34" s="385"/>
      <c r="O34" s="385"/>
      <c r="P34" s="385"/>
      <c r="Q34" s="385"/>
      <c r="R34" s="385"/>
      <c r="S34" s="386"/>
      <c r="T34" s="338"/>
      <c r="U34" s="387"/>
      <c r="V34" s="386"/>
      <c r="W34" s="374"/>
      <c r="X34" s="387"/>
      <c r="Y34" s="394"/>
      <c r="Z34" s="395"/>
      <c r="AA34" s="396"/>
      <c r="AB34" s="397"/>
      <c r="AC34" s="398"/>
      <c r="AD34" s="388"/>
      <c r="AE34" s="388"/>
      <c r="AF34" s="388"/>
      <c r="AG34" s="388"/>
      <c r="AH34" s="388"/>
      <c r="AI34" s="388"/>
      <c r="AJ34" s="388"/>
      <c r="AK34" s="388"/>
      <c r="AL34" s="388"/>
      <c r="AM34" s="338"/>
      <c r="AN34" s="338"/>
      <c r="AO34" s="338"/>
      <c r="AP34" s="338"/>
      <c r="AQ34" s="338"/>
      <c r="AR34" s="338"/>
      <c r="AS34" s="338"/>
      <c r="AT34" s="338"/>
      <c r="AU34" s="338"/>
      <c r="AV34" s="338"/>
      <c r="AW34" s="338"/>
      <c r="AX34" s="338"/>
      <c r="AY34" s="338"/>
      <c r="AZ34" s="338"/>
      <c r="BA34" s="338"/>
      <c r="BB34" s="338"/>
      <c r="BC34" s="338"/>
      <c r="BD34" s="338"/>
      <c r="BE34" s="338"/>
      <c r="BF34" s="338"/>
      <c r="BG34" s="338"/>
      <c r="BH34" s="338"/>
      <c r="BI34" s="338"/>
      <c r="BJ34" s="338"/>
      <c r="BK34" s="338"/>
      <c r="BL34" s="338"/>
      <c r="BM34" s="338"/>
      <c r="BN34" s="338"/>
      <c r="BO34" s="338"/>
      <c r="BP34" s="338"/>
      <c r="BQ34" s="338"/>
      <c r="BR34" s="338"/>
      <c r="BS34" s="338"/>
      <c r="BT34" s="338"/>
      <c r="BU34" s="338"/>
      <c r="BV34" s="338"/>
      <c r="BW34" s="338"/>
      <c r="BX34" s="338"/>
      <c r="BY34" s="338"/>
      <c r="BZ34" s="338"/>
      <c r="CA34" s="338"/>
      <c r="CB34" s="338"/>
      <c r="CC34" s="338"/>
      <c r="CD34" s="338"/>
      <c r="CE34" s="338"/>
      <c r="CF34" s="338"/>
      <c r="CG34" s="338"/>
      <c r="CH34" s="338"/>
      <c r="CI34" s="338"/>
      <c r="CJ34" s="338"/>
      <c r="CK34" s="338"/>
      <c r="CL34" s="338"/>
      <c r="CM34" s="338"/>
      <c r="CN34" s="338"/>
      <c r="CO34" s="338"/>
      <c r="CP34" s="338"/>
      <c r="CQ34" s="338"/>
      <c r="CR34" s="338"/>
      <c r="CS34" s="338"/>
      <c r="CT34" s="338"/>
      <c r="CU34" s="338"/>
      <c r="CV34" s="338"/>
      <c r="CW34" s="338"/>
      <c r="CX34" s="338"/>
      <c r="CY34" s="338"/>
      <c r="CZ34" s="338"/>
      <c r="DA34" s="338"/>
      <c r="DB34" s="338"/>
      <c r="DC34" s="338"/>
      <c r="DD34" s="338"/>
      <c r="DE34" s="338"/>
      <c r="DF34" s="338"/>
      <c r="DG34" s="338"/>
      <c r="DH34" s="338"/>
      <c r="DI34" s="338"/>
      <c r="DJ34" s="338"/>
      <c r="DK34" s="338"/>
      <c r="DL34" s="338"/>
      <c r="DM34" s="338"/>
      <c r="DN34" s="338"/>
      <c r="DO34" s="338"/>
      <c r="DP34" s="338"/>
      <c r="DQ34" s="338"/>
      <c r="DR34" s="338"/>
      <c r="DS34" s="338"/>
      <c r="DT34" s="338"/>
    </row>
    <row r="35" spans="1:124" s="382" customFormat="1">
      <c r="A35" s="369"/>
      <c r="B35" s="338"/>
      <c r="C35" s="383"/>
      <c r="D35" s="374"/>
      <c r="E35" s="384"/>
      <c r="F35" s="384"/>
      <c r="G35" s="222" t="str">
        <f>AH8</f>
        <v>risk_band:medium</v>
      </c>
      <c r="H35" s="385"/>
      <c r="I35" s="385"/>
      <c r="J35" s="385"/>
      <c r="K35" s="385"/>
      <c r="L35" s="385"/>
      <c r="M35" s="385"/>
      <c r="N35" s="385"/>
      <c r="O35" s="385"/>
      <c r="P35" s="385"/>
      <c r="Q35" s="385"/>
      <c r="R35" s="385"/>
      <c r="S35" s="386"/>
      <c r="T35" s="338"/>
      <c r="U35" s="387"/>
      <c r="V35" s="386"/>
      <c r="W35" s="374"/>
      <c r="X35" s="387"/>
      <c r="Y35" s="394"/>
      <c r="Z35" s="395"/>
      <c r="AA35" s="396"/>
      <c r="AB35" s="397"/>
      <c r="AC35" s="398"/>
      <c r="AD35" s="388"/>
      <c r="AE35" s="388"/>
      <c r="AF35" s="388"/>
      <c r="AG35" s="388"/>
      <c r="AH35" s="388"/>
      <c r="AI35" s="388"/>
      <c r="AJ35" s="388"/>
      <c r="AK35" s="388"/>
      <c r="AL35" s="388"/>
      <c r="AM35" s="338"/>
      <c r="AN35" s="338"/>
      <c r="AO35" s="338"/>
      <c r="AP35" s="338"/>
      <c r="AQ35" s="338"/>
      <c r="AR35" s="338"/>
      <c r="AS35" s="338"/>
      <c r="AT35" s="338"/>
      <c r="AU35" s="338"/>
      <c r="AV35" s="338"/>
      <c r="AW35" s="338"/>
      <c r="AX35" s="338"/>
      <c r="AY35" s="338"/>
      <c r="AZ35" s="338"/>
      <c r="BA35" s="338"/>
      <c r="BB35" s="338"/>
      <c r="BC35" s="338"/>
      <c r="BD35" s="338"/>
      <c r="BE35" s="338"/>
      <c r="BF35" s="338"/>
      <c r="BG35" s="338"/>
      <c r="BH35" s="338"/>
      <c r="BI35" s="338"/>
      <c r="BJ35" s="338"/>
      <c r="BK35" s="338"/>
      <c r="BL35" s="338"/>
      <c r="BM35" s="338"/>
      <c r="BN35" s="338"/>
      <c r="BO35" s="338"/>
      <c r="BP35" s="338"/>
      <c r="BQ35" s="338"/>
      <c r="BR35" s="338"/>
      <c r="BS35" s="338"/>
      <c r="BT35" s="338"/>
      <c r="BU35" s="338"/>
      <c r="BV35" s="338"/>
      <c r="BW35" s="338"/>
      <c r="BX35" s="338"/>
      <c r="BY35" s="338"/>
      <c r="BZ35" s="338"/>
      <c r="CA35" s="338"/>
      <c r="CB35" s="338"/>
      <c r="CC35" s="338"/>
      <c r="CD35" s="338"/>
      <c r="CE35" s="338"/>
      <c r="CF35" s="338"/>
      <c r="CG35" s="338"/>
      <c r="CH35" s="338"/>
      <c r="CI35" s="338"/>
      <c r="CJ35" s="338"/>
      <c r="CK35" s="338"/>
      <c r="CL35" s="338"/>
      <c r="CM35" s="338"/>
      <c r="CN35" s="338"/>
      <c r="CO35" s="338"/>
      <c r="CP35" s="338"/>
      <c r="CQ35" s="338"/>
      <c r="CR35" s="338"/>
      <c r="CS35" s="338"/>
      <c r="CT35" s="338"/>
      <c r="CU35" s="338"/>
      <c r="CV35" s="338"/>
      <c r="CW35" s="338"/>
      <c r="CX35" s="338"/>
      <c r="CY35" s="338"/>
      <c r="CZ35" s="338"/>
      <c r="DA35" s="338"/>
      <c r="DB35" s="338"/>
      <c r="DC35" s="338"/>
      <c r="DD35" s="338"/>
      <c r="DE35" s="338"/>
      <c r="DF35" s="338"/>
      <c r="DG35" s="338"/>
      <c r="DH35" s="338"/>
      <c r="DI35" s="338"/>
      <c r="DJ35" s="338"/>
      <c r="DK35" s="338"/>
      <c r="DL35" s="338"/>
      <c r="DM35" s="338"/>
      <c r="DN35" s="338"/>
      <c r="DO35" s="338"/>
      <c r="DP35" s="338"/>
      <c r="DQ35" s="338"/>
      <c r="DR35" s="338"/>
      <c r="DS35" s="338"/>
      <c r="DT35" s="338"/>
    </row>
    <row r="36" spans="1:124" s="382" customFormat="1">
      <c r="A36" s="369"/>
      <c r="B36" s="338"/>
      <c r="C36" s="383"/>
      <c r="D36" s="374"/>
      <c r="E36" s="384"/>
      <c r="F36" s="384"/>
      <c r="G36" s="416" t="str">
        <f>IF(ISNUMBER(SEARCH("usecase:critical_list",G22)),"usecase:critical",AG8)</f>
        <v>usecase:notcritical</v>
      </c>
      <c r="H36" s="385"/>
      <c r="I36" s="385"/>
      <c r="J36" s="385"/>
      <c r="K36" s="225" t="s">
        <v>129</v>
      </c>
      <c r="L36" s="225" t="str">
        <f>IF(H22="", "", IF(H22&lt;25, "risk_band:low", IF(H22&lt;50, "risk_band:medium", IF(H22&lt;75, "risk_band:high", "risk_band:critical"))))</f>
        <v>risk_band:low</v>
      </c>
      <c r="M36" s="385"/>
      <c r="N36" s="385"/>
      <c r="O36" s="385"/>
      <c r="P36" s="385"/>
      <c r="Q36" s="385"/>
      <c r="R36" s="385"/>
      <c r="S36" s="386"/>
      <c r="T36" s="338"/>
      <c r="U36" s="387"/>
      <c r="V36" s="386"/>
      <c r="W36" s="374"/>
      <c r="X36" s="387"/>
      <c r="Y36" s="394"/>
      <c r="Z36" s="395"/>
      <c r="AA36" s="396"/>
      <c r="AB36" s="397"/>
      <c r="AC36" s="398"/>
      <c r="AD36" s="388"/>
      <c r="AE36" s="388"/>
      <c r="AF36" s="388"/>
      <c r="AG36" s="388"/>
      <c r="AH36" s="388"/>
      <c r="AI36" s="388"/>
      <c r="AJ36" s="388"/>
      <c r="AK36" s="388"/>
      <c r="AL36" s="388"/>
      <c r="AM36" s="338"/>
      <c r="AN36" s="338"/>
      <c r="AO36" s="338"/>
      <c r="AP36" s="338"/>
      <c r="AQ36" s="338"/>
      <c r="AR36" s="338"/>
      <c r="AS36" s="338"/>
      <c r="AT36" s="338"/>
      <c r="AU36" s="338"/>
      <c r="AV36" s="338"/>
      <c r="AW36" s="338"/>
      <c r="AX36" s="338"/>
      <c r="AY36" s="338"/>
      <c r="AZ36" s="338"/>
      <c r="BA36" s="338"/>
      <c r="BB36" s="338"/>
      <c r="BC36" s="338"/>
      <c r="BD36" s="338"/>
      <c r="BE36" s="338"/>
      <c r="BF36" s="338"/>
      <c r="BG36" s="338"/>
      <c r="BH36" s="338"/>
      <c r="BI36" s="338"/>
      <c r="BJ36" s="338"/>
      <c r="BK36" s="338"/>
      <c r="BL36" s="338"/>
      <c r="BM36" s="338"/>
      <c r="BN36" s="338"/>
      <c r="BO36" s="338"/>
      <c r="BP36" s="338"/>
      <c r="BQ36" s="338"/>
      <c r="BR36" s="338"/>
      <c r="BS36" s="338"/>
      <c r="BT36" s="338"/>
      <c r="BU36" s="338"/>
      <c r="BV36" s="338"/>
      <c r="BW36" s="338"/>
      <c r="BX36" s="338"/>
      <c r="BY36" s="338"/>
      <c r="BZ36" s="338"/>
      <c r="CA36" s="338"/>
      <c r="CB36" s="338"/>
      <c r="CC36" s="338"/>
      <c r="CD36" s="338"/>
      <c r="CE36" s="338"/>
      <c r="CF36" s="338"/>
      <c r="CG36" s="338"/>
      <c r="CH36" s="338"/>
      <c r="CI36" s="338"/>
      <c r="CJ36" s="338"/>
      <c r="CK36" s="338"/>
      <c r="CL36" s="338"/>
      <c r="CM36" s="338"/>
      <c r="CN36" s="338"/>
      <c r="CO36" s="338"/>
      <c r="CP36" s="338"/>
      <c r="CQ36" s="338"/>
      <c r="CR36" s="338"/>
      <c r="CS36" s="338"/>
      <c r="CT36" s="338"/>
      <c r="CU36" s="338"/>
      <c r="CV36" s="338"/>
      <c r="CW36" s="338"/>
      <c r="CX36" s="338"/>
      <c r="CY36" s="338"/>
      <c r="CZ36" s="338"/>
      <c r="DA36" s="338"/>
      <c r="DB36" s="338"/>
      <c r="DC36" s="338"/>
      <c r="DD36" s="338"/>
      <c r="DE36" s="338"/>
      <c r="DF36" s="338"/>
      <c r="DG36" s="338"/>
      <c r="DH36" s="338"/>
      <c r="DI36" s="338"/>
      <c r="DJ36" s="338"/>
      <c r="DK36" s="338"/>
      <c r="DL36" s="338"/>
      <c r="DM36" s="338"/>
      <c r="DN36" s="338"/>
      <c r="DO36" s="338"/>
      <c r="DP36" s="338"/>
      <c r="DQ36" s="338"/>
      <c r="DR36" s="338"/>
      <c r="DS36" s="338"/>
      <c r="DT36" s="338"/>
    </row>
    <row r="37" spans="1:124" s="382" customFormat="1">
      <c r="A37" s="369"/>
      <c r="B37" s="338"/>
      <c r="C37" s="383"/>
      <c r="D37" s="374"/>
      <c r="E37" s="384"/>
      <c r="F37" s="384"/>
      <c r="G37" s="385" t="str">
        <f>IF(Instructions!G14="Yes","oversight:daf","")</f>
        <v/>
      </c>
      <c r="H37" s="384"/>
      <c r="I37" s="385"/>
      <c r="J37" s="385"/>
      <c r="K37" s="385"/>
      <c r="L37" s="385"/>
      <c r="M37" s="385"/>
      <c r="N37" s="385"/>
      <c r="O37" s="385"/>
      <c r="P37" s="385"/>
      <c r="Q37" s="385"/>
      <c r="R37" s="385"/>
      <c r="S37" s="386"/>
      <c r="T37" s="338"/>
      <c r="U37" s="387"/>
      <c r="V37" s="386"/>
      <c r="W37" s="374"/>
      <c r="X37" s="387"/>
      <c r="Y37" s="394"/>
      <c r="Z37" s="395"/>
      <c r="AA37" s="396"/>
      <c r="AB37" s="397"/>
      <c r="AC37" s="398"/>
      <c r="AD37" s="388"/>
      <c r="AE37" s="388"/>
      <c r="AF37" s="388"/>
      <c r="AG37" s="388"/>
      <c r="AH37" s="388"/>
      <c r="AI37" s="388"/>
      <c r="AJ37" s="388"/>
      <c r="AK37" s="388"/>
      <c r="AL37" s="38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38"/>
      <c r="BK37" s="338"/>
      <c r="BL37" s="338"/>
      <c r="BM37" s="338"/>
      <c r="BN37" s="338"/>
      <c r="BO37" s="338"/>
      <c r="BP37" s="338"/>
      <c r="BQ37" s="338"/>
      <c r="BR37" s="338"/>
      <c r="BS37" s="338"/>
      <c r="BT37" s="338"/>
      <c r="BU37" s="338"/>
      <c r="BV37" s="338"/>
      <c r="BW37" s="338"/>
      <c r="BX37" s="338"/>
      <c r="BY37" s="338"/>
      <c r="BZ37" s="338"/>
      <c r="CA37" s="338"/>
      <c r="CB37" s="338"/>
      <c r="CC37" s="338"/>
      <c r="CD37" s="338"/>
      <c r="CE37" s="338"/>
      <c r="CF37" s="338"/>
      <c r="CG37" s="338"/>
      <c r="CH37" s="338"/>
      <c r="CI37" s="338"/>
      <c r="CJ37" s="338"/>
      <c r="CK37" s="338"/>
      <c r="CL37" s="338"/>
      <c r="CM37" s="338"/>
      <c r="CN37" s="338"/>
      <c r="CO37" s="338"/>
      <c r="CP37" s="338"/>
      <c r="CQ37" s="338"/>
      <c r="CR37" s="338"/>
      <c r="CS37" s="338"/>
      <c r="CT37" s="338"/>
      <c r="CU37" s="338"/>
      <c r="CV37" s="338"/>
      <c r="CW37" s="338"/>
      <c r="CX37" s="338"/>
      <c r="CY37" s="338"/>
      <c r="CZ37" s="338"/>
      <c r="DA37" s="338"/>
      <c r="DB37" s="338"/>
      <c r="DC37" s="338"/>
      <c r="DD37" s="338"/>
      <c r="DE37" s="338"/>
      <c r="DF37" s="338"/>
      <c r="DG37" s="338"/>
      <c r="DH37" s="338"/>
      <c r="DI37" s="338"/>
      <c r="DJ37" s="338"/>
      <c r="DK37" s="338"/>
      <c r="DL37" s="338"/>
      <c r="DM37" s="338"/>
      <c r="DN37" s="338"/>
      <c r="DO37" s="338"/>
      <c r="DP37" s="338"/>
      <c r="DQ37" s="338"/>
      <c r="DR37" s="338"/>
      <c r="DS37" s="338"/>
      <c r="DT37" s="338"/>
    </row>
    <row r="38" spans="1:124" s="382" customFormat="1">
      <c r="A38" s="369"/>
      <c r="B38" s="338"/>
      <c r="C38" s="383"/>
      <c r="D38" s="374"/>
      <c r="E38" s="384"/>
      <c r="F38" s="384"/>
      <c r="G38" s="385"/>
      <c r="H38" s="384"/>
      <c r="I38" s="385"/>
      <c r="J38" s="385"/>
      <c r="K38" s="385" t="str">
        <f>IF(AH3="", "", IF(AH3="Low", "risk_band:low", IF(AH3="Medium", "risk_band:medium", IF(AH3="High", "risk_band:high", "risk_band:critical"))))</f>
        <v>risk_band:medium</v>
      </c>
      <c r="L38" s="385"/>
      <c r="M38" s="385"/>
      <c r="N38" s="385"/>
      <c r="O38" s="385"/>
      <c r="P38" s="385"/>
      <c r="Q38" s="385"/>
      <c r="R38" s="385"/>
      <c r="S38" s="386"/>
      <c r="T38" s="338"/>
      <c r="U38" s="387"/>
      <c r="V38" s="386"/>
      <c r="W38" s="374"/>
      <c r="X38" s="387"/>
      <c r="Y38" s="394"/>
      <c r="Z38" s="395"/>
      <c r="AA38" s="396"/>
      <c r="AB38" s="397"/>
      <c r="AC38" s="398"/>
      <c r="AD38" s="388"/>
      <c r="AE38" s="388"/>
      <c r="AF38" s="388"/>
      <c r="AG38" s="388"/>
      <c r="AH38" s="388"/>
      <c r="AI38" s="388"/>
      <c r="AJ38" s="388"/>
      <c r="AK38" s="388"/>
      <c r="AL38" s="388"/>
      <c r="AM38" s="338"/>
      <c r="AN38" s="338"/>
      <c r="AO38" s="338"/>
      <c r="AP38" s="338"/>
      <c r="AQ38" s="338"/>
      <c r="AR38" s="338"/>
      <c r="AS38" s="338"/>
      <c r="AT38" s="338"/>
      <c r="AU38" s="338"/>
      <c r="AV38" s="338"/>
      <c r="AW38" s="338"/>
      <c r="AX38" s="338"/>
      <c r="AY38" s="338"/>
      <c r="AZ38" s="338"/>
      <c r="BA38" s="338"/>
      <c r="BB38" s="338"/>
      <c r="BC38" s="338"/>
      <c r="BD38" s="338"/>
      <c r="BE38" s="338"/>
      <c r="BF38" s="338"/>
      <c r="BG38" s="338"/>
      <c r="BH38" s="338"/>
      <c r="BI38" s="338"/>
      <c r="BJ38" s="338"/>
      <c r="BK38" s="338"/>
      <c r="BL38" s="338"/>
      <c r="BM38" s="338"/>
      <c r="BN38" s="338"/>
      <c r="BO38" s="338"/>
      <c r="BP38" s="338"/>
      <c r="BQ38" s="338"/>
      <c r="BR38" s="338"/>
      <c r="BS38" s="338"/>
      <c r="BT38" s="338"/>
      <c r="BU38" s="338"/>
      <c r="BV38" s="338"/>
      <c r="BW38" s="338"/>
      <c r="BX38" s="338"/>
      <c r="BY38" s="338"/>
      <c r="BZ38" s="338"/>
      <c r="CA38" s="338"/>
      <c r="CB38" s="338"/>
      <c r="CC38" s="338"/>
      <c r="CD38" s="338"/>
      <c r="CE38" s="338"/>
      <c r="CF38" s="338"/>
      <c r="CG38" s="338"/>
      <c r="CH38" s="338"/>
      <c r="CI38" s="338"/>
      <c r="CJ38" s="338"/>
      <c r="CK38" s="338"/>
      <c r="CL38" s="338"/>
      <c r="CM38" s="338"/>
      <c r="CN38" s="338"/>
      <c r="CO38" s="338"/>
      <c r="CP38" s="338"/>
      <c r="CQ38" s="338"/>
      <c r="CR38" s="338"/>
      <c r="CS38" s="338"/>
      <c r="CT38" s="338"/>
      <c r="CU38" s="338"/>
      <c r="CV38" s="338"/>
      <c r="CW38" s="338"/>
      <c r="CX38" s="338"/>
      <c r="CY38" s="338"/>
      <c r="CZ38" s="338"/>
      <c r="DA38" s="338"/>
      <c r="DB38" s="338"/>
      <c r="DC38" s="338"/>
      <c r="DD38" s="338"/>
      <c r="DE38" s="338"/>
      <c r="DF38" s="338"/>
      <c r="DG38" s="338"/>
      <c r="DH38" s="338"/>
      <c r="DI38" s="338"/>
      <c r="DJ38" s="338"/>
      <c r="DK38" s="338"/>
      <c r="DL38" s="338"/>
      <c r="DM38" s="338"/>
      <c r="DN38" s="338"/>
      <c r="DO38" s="338"/>
      <c r="DP38" s="338"/>
      <c r="DQ38" s="338"/>
      <c r="DR38" s="338"/>
      <c r="DS38" s="338"/>
      <c r="DT38" s="338"/>
    </row>
    <row r="39" spans="1:124" s="382" customFormat="1">
      <c r="A39" s="369"/>
      <c r="B39" s="338"/>
      <c r="C39" s="383"/>
      <c r="D39" s="374"/>
      <c r="E39" s="384"/>
      <c r="F39" s="384"/>
      <c r="G39" s="385"/>
      <c r="H39" s="384"/>
      <c r="I39" s="385"/>
      <c r="J39" s="385"/>
      <c r="K39" s="385"/>
      <c r="L39" s="385"/>
      <c r="M39" s="385"/>
      <c r="N39" s="385"/>
      <c r="O39" s="385"/>
      <c r="P39" s="385"/>
      <c r="Q39" s="385"/>
      <c r="R39" s="385"/>
      <c r="S39" s="386"/>
      <c r="T39" s="338"/>
      <c r="U39" s="387"/>
      <c r="V39" s="386"/>
      <c r="W39" s="374"/>
      <c r="X39" s="387"/>
      <c r="Y39" s="394"/>
      <c r="Z39" s="395"/>
      <c r="AA39" s="396"/>
      <c r="AB39" s="397"/>
      <c r="AC39" s="398"/>
      <c r="AD39" s="388"/>
      <c r="AE39" s="388"/>
      <c r="AF39" s="388"/>
      <c r="AG39" s="388"/>
      <c r="AH39" s="388"/>
      <c r="AI39" s="388"/>
      <c r="AJ39" s="388"/>
      <c r="AK39" s="388"/>
      <c r="AL39" s="38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38"/>
      <c r="BK39" s="338"/>
      <c r="BL39" s="338"/>
      <c r="BM39" s="338"/>
      <c r="BN39" s="338"/>
      <c r="BO39" s="338"/>
      <c r="BP39" s="338"/>
      <c r="BQ39" s="338"/>
      <c r="BR39" s="338"/>
      <c r="BS39" s="338"/>
      <c r="BT39" s="338"/>
      <c r="BU39" s="338"/>
      <c r="BV39" s="338"/>
      <c r="BW39" s="338"/>
      <c r="BX39" s="338"/>
      <c r="BY39" s="338"/>
      <c r="BZ39" s="338"/>
      <c r="CA39" s="338"/>
      <c r="CB39" s="338"/>
      <c r="CC39" s="338"/>
      <c r="CD39" s="338"/>
      <c r="CE39" s="338"/>
      <c r="CF39" s="338"/>
      <c r="CG39" s="338"/>
      <c r="CH39" s="338"/>
      <c r="CI39" s="338"/>
      <c r="CJ39" s="338"/>
      <c r="CK39" s="338"/>
      <c r="CL39" s="338"/>
      <c r="CM39" s="338"/>
      <c r="CN39" s="338"/>
      <c r="CO39" s="338"/>
      <c r="CP39" s="338"/>
      <c r="CQ39" s="338"/>
      <c r="CR39" s="338"/>
      <c r="CS39" s="338"/>
      <c r="CT39" s="338"/>
      <c r="CU39" s="338"/>
      <c r="CV39" s="338"/>
      <c r="CW39" s="338"/>
      <c r="CX39" s="338"/>
      <c r="CY39" s="338"/>
      <c r="CZ39" s="338"/>
      <c r="DA39" s="338"/>
      <c r="DB39" s="338"/>
      <c r="DC39" s="338"/>
      <c r="DD39" s="338"/>
      <c r="DE39" s="338"/>
      <c r="DF39" s="338"/>
      <c r="DG39" s="338"/>
      <c r="DH39" s="338"/>
      <c r="DI39" s="338"/>
      <c r="DJ39" s="338"/>
      <c r="DK39" s="338"/>
      <c r="DL39" s="338"/>
      <c r="DM39" s="338"/>
      <c r="DN39" s="338"/>
      <c r="DO39" s="338"/>
      <c r="DP39" s="338"/>
      <c r="DQ39" s="338"/>
      <c r="DR39" s="338"/>
      <c r="DS39" s="338"/>
      <c r="DT39" s="338"/>
    </row>
    <row r="40" spans="1:124" s="382" customFormat="1">
      <c r="A40" s="369"/>
      <c r="B40" s="338"/>
      <c r="C40" s="383"/>
      <c r="D40" s="374"/>
      <c r="E40" s="384"/>
      <c r="F40" s="384"/>
      <c r="G40" s="385"/>
      <c r="H40" s="384"/>
      <c r="I40" s="385"/>
      <c r="J40" s="385"/>
      <c r="K40" s="385"/>
      <c r="L40" s="385"/>
      <c r="M40" s="385"/>
      <c r="N40" s="385"/>
      <c r="O40" s="385"/>
      <c r="P40" s="385"/>
      <c r="Q40" s="385"/>
      <c r="R40" s="385"/>
      <c r="S40" s="386"/>
      <c r="T40" s="338"/>
      <c r="U40" s="387"/>
      <c r="V40" s="386"/>
      <c r="W40" s="374"/>
      <c r="X40" s="387"/>
      <c r="Y40" s="394"/>
      <c r="Z40" s="395"/>
      <c r="AA40" s="396"/>
      <c r="AB40" s="397"/>
      <c r="AC40" s="398"/>
      <c r="AD40" s="388"/>
      <c r="AE40" s="388"/>
      <c r="AF40" s="388"/>
      <c r="AG40" s="388"/>
      <c r="AH40" s="388"/>
      <c r="AI40" s="388"/>
      <c r="AJ40" s="388"/>
      <c r="AK40" s="388"/>
      <c r="AL40" s="388"/>
      <c r="AM40" s="338"/>
      <c r="AN40" s="338"/>
      <c r="AO40" s="338"/>
      <c r="AP40" s="338"/>
      <c r="AQ40" s="338"/>
      <c r="AR40" s="338"/>
      <c r="AS40" s="338"/>
      <c r="AT40" s="338"/>
      <c r="AU40" s="338"/>
      <c r="AV40" s="338"/>
      <c r="AW40" s="338"/>
      <c r="AX40" s="338"/>
      <c r="AY40" s="338"/>
      <c r="AZ40" s="338"/>
      <c r="BA40" s="338"/>
      <c r="BB40" s="338"/>
      <c r="BC40" s="338"/>
      <c r="BD40" s="338"/>
      <c r="BE40" s="338"/>
      <c r="BF40" s="338"/>
      <c r="BG40" s="338"/>
      <c r="BH40" s="338"/>
      <c r="BI40" s="338"/>
      <c r="BJ40" s="338"/>
      <c r="BK40" s="338"/>
      <c r="BL40" s="338"/>
      <c r="BM40" s="338"/>
      <c r="BN40" s="338"/>
      <c r="BO40" s="338"/>
      <c r="BP40" s="338"/>
      <c r="BQ40" s="338"/>
      <c r="BR40" s="338"/>
      <c r="BS40" s="338"/>
      <c r="BT40" s="338"/>
      <c r="BU40" s="338"/>
      <c r="BV40" s="338"/>
      <c r="BW40" s="338"/>
      <c r="BX40" s="338"/>
      <c r="BY40" s="338"/>
      <c r="BZ40" s="338"/>
      <c r="CA40" s="338"/>
      <c r="CB40" s="338"/>
      <c r="CC40" s="338"/>
      <c r="CD40" s="338"/>
      <c r="CE40" s="338"/>
      <c r="CF40" s="338"/>
      <c r="CG40" s="338"/>
      <c r="CH40" s="338"/>
      <c r="CI40" s="338"/>
      <c r="CJ40" s="338"/>
      <c r="CK40" s="338"/>
      <c r="CL40" s="338"/>
      <c r="CM40" s="338"/>
      <c r="CN40" s="338"/>
      <c r="CO40" s="338"/>
      <c r="CP40" s="338"/>
      <c r="CQ40" s="338"/>
      <c r="CR40" s="338"/>
      <c r="CS40" s="338"/>
      <c r="CT40" s="338"/>
      <c r="CU40" s="338"/>
      <c r="CV40" s="338"/>
      <c r="CW40" s="338"/>
      <c r="CX40" s="338"/>
      <c r="CY40" s="338"/>
      <c r="CZ40" s="338"/>
      <c r="DA40" s="338"/>
      <c r="DB40" s="338"/>
      <c r="DC40" s="338"/>
      <c r="DD40" s="338"/>
      <c r="DE40" s="338"/>
      <c r="DF40" s="338"/>
      <c r="DG40" s="338"/>
      <c r="DH40" s="338"/>
      <c r="DI40" s="338"/>
      <c r="DJ40" s="338"/>
      <c r="DK40" s="338"/>
      <c r="DL40" s="338"/>
      <c r="DM40" s="338"/>
      <c r="DN40" s="338"/>
      <c r="DO40" s="338"/>
      <c r="DP40" s="338"/>
      <c r="DQ40" s="338"/>
      <c r="DR40" s="338"/>
      <c r="DS40" s="338"/>
      <c r="DT40" s="338"/>
    </row>
    <row r="41" spans="1:124" s="382" customFormat="1">
      <c r="A41" s="369"/>
      <c r="B41" s="338"/>
      <c r="C41" s="383"/>
      <c r="D41" s="374"/>
      <c r="E41" s="384"/>
      <c r="F41" s="384"/>
      <c r="G41" s="385"/>
      <c r="H41" s="385"/>
      <c r="I41" s="385"/>
      <c r="J41" s="385"/>
      <c r="K41" s="385"/>
      <c r="L41" s="385"/>
      <c r="M41" s="385"/>
      <c r="N41" s="385"/>
      <c r="O41" s="385"/>
      <c r="P41" s="385"/>
      <c r="Q41" s="385"/>
      <c r="R41" s="385"/>
      <c r="S41" s="386"/>
      <c r="T41" s="338"/>
      <c r="U41" s="387"/>
      <c r="V41" s="386"/>
      <c r="W41" s="374"/>
      <c r="X41" s="387"/>
      <c r="Y41" s="394"/>
      <c r="Z41" s="395"/>
      <c r="AA41" s="396"/>
      <c r="AB41" s="397"/>
      <c r="AC41" s="398"/>
      <c r="AD41" s="388"/>
      <c r="AE41" s="388"/>
      <c r="AF41" s="388"/>
      <c r="AG41" s="388"/>
      <c r="AH41" s="388"/>
      <c r="AI41" s="388"/>
      <c r="AJ41" s="388"/>
      <c r="AK41" s="388"/>
      <c r="AL41" s="388"/>
      <c r="AM41" s="338"/>
      <c r="AN41" s="338"/>
      <c r="AO41" s="338"/>
      <c r="AP41" s="338"/>
      <c r="AQ41" s="338"/>
      <c r="AR41" s="338"/>
      <c r="AS41" s="338"/>
      <c r="AT41" s="338"/>
      <c r="AU41" s="338"/>
      <c r="AV41" s="338"/>
      <c r="AW41" s="338"/>
      <c r="AX41" s="338"/>
      <c r="AY41" s="338"/>
      <c r="AZ41" s="338"/>
      <c r="BA41" s="338"/>
      <c r="BB41" s="338"/>
      <c r="BC41" s="338"/>
      <c r="BD41" s="338"/>
      <c r="BE41" s="338"/>
      <c r="BF41" s="338"/>
      <c r="BG41" s="338"/>
      <c r="BH41" s="338"/>
      <c r="BI41" s="338"/>
      <c r="BJ41" s="338"/>
      <c r="BK41" s="338"/>
      <c r="BL41" s="338"/>
      <c r="BM41" s="338"/>
      <c r="BN41" s="338"/>
      <c r="BO41" s="338"/>
      <c r="BP41" s="338"/>
      <c r="BQ41" s="338"/>
      <c r="BR41" s="338"/>
      <c r="BS41" s="338"/>
      <c r="BT41" s="338"/>
      <c r="BU41" s="338"/>
      <c r="BV41" s="338"/>
      <c r="BW41" s="338"/>
      <c r="BX41" s="338"/>
      <c r="BY41" s="338"/>
      <c r="BZ41" s="338"/>
      <c r="CA41" s="338"/>
      <c r="CB41" s="338"/>
      <c r="CC41" s="338"/>
      <c r="CD41" s="338"/>
      <c r="CE41" s="338"/>
      <c r="CF41" s="338"/>
      <c r="CG41" s="338"/>
      <c r="CH41" s="338"/>
      <c r="CI41" s="338"/>
      <c r="CJ41" s="338"/>
      <c r="CK41" s="338"/>
      <c r="CL41" s="338"/>
      <c r="CM41" s="338"/>
      <c r="CN41" s="338"/>
      <c r="CO41" s="338"/>
      <c r="CP41" s="338"/>
      <c r="CQ41" s="338"/>
      <c r="CR41" s="338"/>
      <c r="CS41" s="338"/>
      <c r="CT41" s="338"/>
      <c r="CU41" s="338"/>
      <c r="CV41" s="338"/>
      <c r="CW41" s="338"/>
      <c r="CX41" s="338"/>
      <c r="CY41" s="338"/>
      <c r="CZ41" s="338"/>
      <c r="DA41" s="338"/>
      <c r="DB41" s="338"/>
      <c r="DC41" s="338"/>
      <c r="DD41" s="338"/>
      <c r="DE41" s="338"/>
      <c r="DF41" s="338"/>
      <c r="DG41" s="338"/>
      <c r="DH41" s="338"/>
      <c r="DI41" s="338"/>
      <c r="DJ41" s="338"/>
      <c r="DK41" s="338"/>
      <c r="DL41" s="338"/>
      <c r="DM41" s="338"/>
      <c r="DN41" s="338"/>
      <c r="DO41" s="338"/>
      <c r="DP41" s="338"/>
      <c r="DQ41" s="338"/>
      <c r="DR41" s="338"/>
      <c r="DS41" s="338"/>
      <c r="DT41" s="338"/>
    </row>
    <row r="42" spans="1:124" s="382" customFormat="1">
      <c r="A42" s="369"/>
      <c r="B42" s="338"/>
      <c r="C42" s="383"/>
      <c r="D42" s="374"/>
      <c r="E42" s="384"/>
      <c r="F42" s="384"/>
      <c r="G42" s="385"/>
      <c r="H42" s="385"/>
      <c r="I42" s="385"/>
      <c r="J42" s="385"/>
      <c r="K42" s="385"/>
      <c r="L42" s="385"/>
      <c r="M42" s="385"/>
      <c r="N42" s="385"/>
      <c r="O42" s="385"/>
      <c r="P42" s="385"/>
      <c r="Q42" s="385"/>
      <c r="R42" s="385"/>
      <c r="S42" s="386"/>
      <c r="T42" s="338"/>
      <c r="U42" s="387"/>
      <c r="V42" s="386"/>
      <c r="W42" s="374"/>
      <c r="X42" s="387"/>
      <c r="Y42" s="394"/>
      <c r="Z42" s="395"/>
      <c r="AA42" s="396"/>
      <c r="AB42" s="397"/>
      <c r="AC42" s="398"/>
      <c r="AD42" s="388"/>
      <c r="AE42" s="388"/>
      <c r="AF42" s="388"/>
      <c r="AG42" s="388"/>
      <c r="AH42" s="388"/>
      <c r="AI42" s="388"/>
      <c r="AJ42" s="388"/>
      <c r="AK42" s="388"/>
      <c r="AL42" s="388"/>
      <c r="AM42" s="338"/>
      <c r="AN42" s="338"/>
      <c r="AO42" s="338"/>
      <c r="AP42" s="338"/>
      <c r="AQ42" s="338"/>
      <c r="AR42" s="338"/>
      <c r="AS42" s="338"/>
      <c r="AT42" s="338"/>
      <c r="AU42" s="338"/>
      <c r="AV42" s="338"/>
      <c r="AW42" s="338"/>
      <c r="AX42" s="338"/>
      <c r="AY42" s="338"/>
      <c r="AZ42" s="338"/>
      <c r="BA42" s="338"/>
      <c r="BB42" s="338"/>
      <c r="BC42" s="338"/>
      <c r="BD42" s="338"/>
      <c r="BE42" s="338"/>
      <c r="BF42" s="338"/>
      <c r="BG42" s="338"/>
      <c r="BH42" s="338"/>
      <c r="BI42" s="338"/>
      <c r="BJ42" s="338"/>
      <c r="BK42" s="338"/>
      <c r="BL42" s="338"/>
      <c r="BM42" s="338"/>
      <c r="BN42" s="338"/>
      <c r="BO42" s="338"/>
      <c r="BP42" s="338"/>
      <c r="BQ42" s="338"/>
      <c r="BR42" s="338"/>
      <c r="BS42" s="338"/>
      <c r="BT42" s="338"/>
      <c r="BU42" s="338"/>
      <c r="BV42" s="338"/>
      <c r="BW42" s="338"/>
      <c r="BX42" s="338"/>
      <c r="BY42" s="338"/>
      <c r="BZ42" s="338"/>
      <c r="CA42" s="338"/>
      <c r="CB42" s="338"/>
      <c r="CC42" s="338"/>
      <c r="CD42" s="338"/>
      <c r="CE42" s="338"/>
      <c r="CF42" s="338"/>
      <c r="CG42" s="338"/>
      <c r="CH42" s="338"/>
      <c r="CI42" s="338"/>
      <c r="CJ42" s="338"/>
      <c r="CK42" s="338"/>
      <c r="CL42" s="338"/>
      <c r="CM42" s="338"/>
      <c r="CN42" s="338"/>
      <c r="CO42" s="338"/>
      <c r="CP42" s="338"/>
      <c r="CQ42" s="338"/>
      <c r="CR42" s="338"/>
      <c r="CS42" s="338"/>
      <c r="CT42" s="338"/>
      <c r="CU42" s="338"/>
      <c r="CV42" s="338"/>
      <c r="CW42" s="338"/>
      <c r="CX42" s="338"/>
      <c r="CY42" s="338"/>
      <c r="CZ42" s="338"/>
      <c r="DA42" s="338"/>
      <c r="DB42" s="338"/>
      <c r="DC42" s="338"/>
      <c r="DD42" s="338"/>
      <c r="DE42" s="338"/>
      <c r="DF42" s="338"/>
      <c r="DG42" s="338"/>
      <c r="DH42" s="338"/>
      <c r="DI42" s="338"/>
      <c r="DJ42" s="338"/>
      <c r="DK42" s="338"/>
      <c r="DL42" s="338"/>
      <c r="DM42" s="338"/>
      <c r="DN42" s="338"/>
      <c r="DO42" s="338"/>
      <c r="DP42" s="338"/>
      <c r="DQ42" s="338"/>
      <c r="DR42" s="338"/>
      <c r="DS42" s="338"/>
      <c r="DT42" s="338"/>
    </row>
    <row r="43" spans="1:124" s="382" customFormat="1">
      <c r="A43" s="369"/>
      <c r="B43" s="338"/>
      <c r="C43" s="383"/>
      <c r="D43" s="374"/>
      <c r="E43" s="384"/>
      <c r="F43" s="384"/>
      <c r="G43" s="385"/>
      <c r="H43" s="385"/>
      <c r="I43" s="385"/>
      <c r="J43" s="385"/>
      <c r="K43" s="385"/>
      <c r="L43" s="385"/>
      <c r="M43" s="385"/>
      <c r="N43" s="385"/>
      <c r="O43" s="385"/>
      <c r="P43" s="385"/>
      <c r="Q43" s="385"/>
      <c r="R43" s="385"/>
      <c r="S43" s="386"/>
      <c r="T43" s="338"/>
      <c r="U43" s="387"/>
      <c r="V43" s="386"/>
      <c r="W43" s="374"/>
      <c r="X43" s="387"/>
      <c r="Y43" s="394"/>
      <c r="Z43" s="395"/>
      <c r="AA43" s="396"/>
      <c r="AB43" s="397"/>
      <c r="AC43" s="398"/>
      <c r="AD43" s="388"/>
      <c r="AE43" s="388"/>
      <c r="AF43" s="388"/>
      <c r="AG43" s="388"/>
      <c r="AH43" s="388"/>
      <c r="AI43" s="388"/>
      <c r="AJ43" s="388"/>
      <c r="AK43" s="388"/>
      <c r="AL43" s="388"/>
      <c r="AM43" s="338"/>
      <c r="AN43" s="338"/>
      <c r="AO43" s="338"/>
      <c r="AP43" s="338"/>
      <c r="AQ43" s="338"/>
      <c r="AR43" s="338"/>
      <c r="AS43" s="338"/>
      <c r="AT43" s="338"/>
      <c r="AU43" s="338"/>
      <c r="AV43" s="338"/>
      <c r="AW43" s="338"/>
      <c r="AX43" s="338"/>
      <c r="AY43" s="338"/>
      <c r="AZ43" s="338"/>
      <c r="BA43" s="338"/>
      <c r="BB43" s="338"/>
      <c r="BC43" s="338"/>
      <c r="BD43" s="338"/>
      <c r="BE43" s="338"/>
      <c r="BF43" s="338"/>
      <c r="BG43" s="338"/>
      <c r="BH43" s="338"/>
      <c r="BI43" s="338"/>
      <c r="BJ43" s="338"/>
      <c r="BK43" s="338"/>
      <c r="BL43" s="338"/>
      <c r="BM43" s="338"/>
      <c r="BN43" s="338"/>
      <c r="BO43" s="338"/>
      <c r="BP43" s="338"/>
      <c r="BQ43" s="338"/>
      <c r="BR43" s="338"/>
      <c r="BS43" s="338"/>
      <c r="BT43" s="338"/>
      <c r="BU43" s="338"/>
      <c r="BV43" s="338"/>
      <c r="BW43" s="338"/>
      <c r="BX43" s="338"/>
      <c r="BY43" s="338"/>
      <c r="BZ43" s="338"/>
      <c r="CA43" s="338"/>
      <c r="CB43" s="338"/>
      <c r="CC43" s="338"/>
      <c r="CD43" s="338"/>
      <c r="CE43" s="338"/>
      <c r="CF43" s="338"/>
      <c r="CG43" s="338"/>
      <c r="CH43" s="338"/>
      <c r="CI43" s="338"/>
      <c r="CJ43" s="338"/>
      <c r="CK43" s="338"/>
      <c r="CL43" s="338"/>
      <c r="CM43" s="338"/>
      <c r="CN43" s="338"/>
      <c r="CO43" s="338"/>
      <c r="CP43" s="338"/>
      <c r="CQ43" s="338"/>
      <c r="CR43" s="338"/>
      <c r="CS43" s="338"/>
      <c r="CT43" s="338"/>
      <c r="CU43" s="338"/>
      <c r="CV43" s="338"/>
      <c r="CW43" s="338"/>
      <c r="CX43" s="338"/>
      <c r="CY43" s="338"/>
      <c r="CZ43" s="338"/>
      <c r="DA43" s="338"/>
      <c r="DB43" s="338"/>
      <c r="DC43" s="338"/>
      <c r="DD43" s="338"/>
      <c r="DE43" s="338"/>
      <c r="DF43" s="338"/>
      <c r="DG43" s="338"/>
      <c r="DH43" s="338"/>
      <c r="DI43" s="338"/>
      <c r="DJ43" s="338"/>
      <c r="DK43" s="338"/>
      <c r="DL43" s="338"/>
      <c r="DM43" s="338"/>
      <c r="DN43" s="338"/>
      <c r="DO43" s="338"/>
      <c r="DP43" s="338"/>
      <c r="DQ43" s="338"/>
      <c r="DR43" s="338"/>
      <c r="DS43" s="338"/>
      <c r="DT43" s="338"/>
    </row>
    <row r="44" spans="1:124" s="382" customFormat="1">
      <c r="A44" s="369"/>
      <c r="B44" s="338"/>
      <c r="C44" s="383"/>
      <c r="D44" s="374"/>
      <c r="E44" s="384"/>
      <c r="F44" s="384"/>
      <c r="G44" s="385"/>
      <c r="H44" s="385"/>
      <c r="I44" s="385"/>
      <c r="J44" s="385"/>
      <c r="K44" s="385"/>
      <c r="L44" s="385"/>
      <c r="M44" s="385"/>
      <c r="N44" s="385"/>
      <c r="O44" s="385"/>
      <c r="P44" s="385"/>
      <c r="Q44" s="385"/>
      <c r="R44" s="385"/>
      <c r="S44" s="386"/>
      <c r="T44" s="338"/>
      <c r="U44" s="387"/>
      <c r="V44" s="386"/>
      <c r="W44" s="374"/>
      <c r="X44" s="387"/>
      <c r="Y44" s="394"/>
      <c r="Z44" s="395"/>
      <c r="AA44" s="396"/>
      <c r="AB44" s="397"/>
      <c r="AC44" s="398"/>
      <c r="AD44" s="388"/>
      <c r="AE44" s="388"/>
      <c r="AF44" s="388"/>
      <c r="AG44" s="388"/>
      <c r="AH44" s="388"/>
      <c r="AI44" s="388"/>
      <c r="AJ44" s="388"/>
      <c r="AK44" s="388"/>
      <c r="AL44" s="388"/>
      <c r="AM44" s="338"/>
      <c r="AN44" s="338"/>
      <c r="AO44" s="338"/>
      <c r="AP44" s="338"/>
      <c r="AQ44" s="338"/>
      <c r="AR44" s="338"/>
      <c r="AS44" s="338"/>
      <c r="AT44" s="338"/>
      <c r="AU44" s="338"/>
      <c r="AV44" s="338"/>
      <c r="AW44" s="338"/>
      <c r="AX44" s="338"/>
      <c r="AY44" s="338"/>
      <c r="AZ44" s="338"/>
      <c r="BA44" s="338"/>
      <c r="BB44" s="338"/>
      <c r="BC44" s="338"/>
      <c r="BD44" s="338"/>
      <c r="BE44" s="338"/>
      <c r="BF44" s="338"/>
      <c r="BG44" s="338"/>
      <c r="BH44" s="338"/>
      <c r="BI44" s="338"/>
      <c r="BJ44" s="338"/>
      <c r="BK44" s="338"/>
      <c r="BL44" s="338"/>
      <c r="BM44" s="338"/>
      <c r="BN44" s="338"/>
      <c r="BO44" s="338"/>
      <c r="BP44" s="338"/>
      <c r="BQ44" s="338"/>
      <c r="BR44" s="338"/>
      <c r="BS44" s="338"/>
      <c r="BT44" s="338"/>
      <c r="BU44" s="338"/>
      <c r="BV44" s="338"/>
      <c r="BW44" s="338"/>
      <c r="BX44" s="338"/>
      <c r="BY44" s="338"/>
      <c r="BZ44" s="338"/>
      <c r="CA44" s="338"/>
      <c r="CB44" s="338"/>
      <c r="CC44" s="338"/>
      <c r="CD44" s="338"/>
      <c r="CE44" s="338"/>
      <c r="CF44" s="338"/>
      <c r="CG44" s="338"/>
      <c r="CH44" s="338"/>
      <c r="CI44" s="338"/>
      <c r="CJ44" s="338"/>
      <c r="CK44" s="338"/>
      <c r="CL44" s="338"/>
      <c r="CM44" s="338"/>
      <c r="CN44" s="338"/>
      <c r="CO44" s="338"/>
      <c r="CP44" s="338"/>
      <c r="CQ44" s="338"/>
      <c r="CR44" s="338"/>
      <c r="CS44" s="338"/>
      <c r="CT44" s="338"/>
      <c r="CU44" s="338"/>
      <c r="CV44" s="338"/>
      <c r="CW44" s="338"/>
      <c r="CX44" s="338"/>
      <c r="CY44" s="338"/>
      <c r="CZ44" s="338"/>
      <c r="DA44" s="338"/>
      <c r="DB44" s="338"/>
      <c r="DC44" s="338"/>
      <c r="DD44" s="338"/>
      <c r="DE44" s="338"/>
      <c r="DF44" s="338"/>
      <c r="DG44" s="338"/>
      <c r="DH44" s="338"/>
      <c r="DI44" s="338"/>
      <c r="DJ44" s="338"/>
      <c r="DK44" s="338"/>
      <c r="DL44" s="338"/>
      <c r="DM44" s="338"/>
      <c r="DN44" s="338"/>
      <c r="DO44" s="338"/>
      <c r="DP44" s="338"/>
      <c r="DQ44" s="338"/>
      <c r="DR44" s="338"/>
      <c r="DS44" s="338"/>
      <c r="DT44" s="338"/>
    </row>
    <row r="45" spans="1:124" s="382" customFormat="1">
      <c r="A45" s="369"/>
      <c r="B45" s="338"/>
      <c r="C45" s="383"/>
      <c r="D45" s="374"/>
      <c r="E45" s="384"/>
      <c r="F45" s="384"/>
      <c r="G45" s="385"/>
      <c r="H45" s="385"/>
      <c r="I45" s="385"/>
      <c r="J45" s="385"/>
      <c r="K45" s="385"/>
      <c r="L45" s="385"/>
      <c r="M45" s="385"/>
      <c r="N45" s="385"/>
      <c r="O45" s="385"/>
      <c r="P45" s="385"/>
      <c r="Q45" s="385"/>
      <c r="R45" s="385"/>
      <c r="S45" s="386"/>
      <c r="T45" s="338"/>
      <c r="U45" s="387"/>
      <c r="V45" s="386"/>
      <c r="W45" s="374"/>
      <c r="X45" s="387"/>
      <c r="Y45" s="394"/>
      <c r="Z45" s="395"/>
      <c r="AA45" s="396"/>
      <c r="AB45" s="397"/>
      <c r="AC45" s="398"/>
      <c r="AD45" s="388"/>
      <c r="AE45" s="388"/>
      <c r="AF45" s="388"/>
      <c r="AG45" s="388"/>
      <c r="AH45" s="388"/>
      <c r="AI45" s="388"/>
      <c r="AJ45" s="388"/>
      <c r="AK45" s="388"/>
      <c r="AL45" s="388"/>
      <c r="AM45" s="338"/>
      <c r="AN45" s="338"/>
      <c r="AO45" s="338"/>
      <c r="AP45" s="338"/>
      <c r="AQ45" s="338"/>
      <c r="AR45" s="338"/>
      <c r="AS45" s="338"/>
      <c r="AT45" s="338"/>
      <c r="AU45" s="338"/>
      <c r="AV45" s="338"/>
      <c r="AW45" s="338"/>
      <c r="AX45" s="338"/>
      <c r="AY45" s="338"/>
      <c r="AZ45" s="338"/>
      <c r="BA45" s="338"/>
      <c r="BB45" s="338"/>
      <c r="BC45" s="338"/>
      <c r="BD45" s="338"/>
      <c r="BE45" s="338"/>
      <c r="BF45" s="338"/>
      <c r="BG45" s="338"/>
      <c r="BH45" s="338"/>
      <c r="BI45" s="338"/>
      <c r="BJ45" s="338"/>
      <c r="BK45" s="338"/>
      <c r="BL45" s="338"/>
      <c r="BM45" s="338"/>
      <c r="BN45" s="338"/>
      <c r="BO45" s="338"/>
      <c r="BP45" s="338"/>
      <c r="BQ45" s="338"/>
      <c r="BR45" s="338"/>
      <c r="BS45" s="338"/>
      <c r="BT45" s="338"/>
      <c r="BU45" s="338"/>
      <c r="BV45" s="338"/>
      <c r="BW45" s="338"/>
      <c r="BX45" s="338"/>
      <c r="BY45" s="338"/>
      <c r="BZ45" s="338"/>
      <c r="CA45" s="338"/>
      <c r="CB45" s="338"/>
      <c r="CC45" s="338"/>
      <c r="CD45" s="338"/>
      <c r="CE45" s="338"/>
      <c r="CF45" s="338"/>
      <c r="CG45" s="338"/>
      <c r="CH45" s="338"/>
      <c r="CI45" s="338"/>
      <c r="CJ45" s="338"/>
      <c r="CK45" s="338"/>
      <c r="CL45" s="338"/>
      <c r="CM45" s="338"/>
      <c r="CN45" s="338"/>
      <c r="CO45" s="338"/>
      <c r="CP45" s="338"/>
      <c r="CQ45" s="338"/>
      <c r="CR45" s="338"/>
      <c r="CS45" s="338"/>
      <c r="CT45" s="338"/>
      <c r="CU45" s="338"/>
      <c r="CV45" s="338"/>
      <c r="CW45" s="338"/>
      <c r="CX45" s="338"/>
      <c r="CY45" s="338"/>
      <c r="CZ45" s="338"/>
      <c r="DA45" s="338"/>
      <c r="DB45" s="338"/>
      <c r="DC45" s="338"/>
      <c r="DD45" s="338"/>
      <c r="DE45" s="338"/>
      <c r="DF45" s="338"/>
      <c r="DG45" s="338"/>
      <c r="DH45" s="338"/>
      <c r="DI45" s="338"/>
      <c r="DJ45" s="338"/>
      <c r="DK45" s="338"/>
      <c r="DL45" s="338"/>
      <c r="DM45" s="338"/>
      <c r="DN45" s="338"/>
      <c r="DO45" s="338"/>
      <c r="DP45" s="338"/>
      <c r="DQ45" s="338"/>
      <c r="DR45" s="338"/>
      <c r="DS45" s="338"/>
      <c r="DT45" s="338"/>
    </row>
    <row r="46" spans="1:124" s="382" customFormat="1">
      <c r="A46" s="369"/>
      <c r="B46" s="338"/>
      <c r="C46" s="383"/>
      <c r="D46" s="374"/>
      <c r="E46" s="384"/>
      <c r="F46" s="384"/>
      <c r="G46" s="385"/>
      <c r="H46" s="385"/>
      <c r="I46" s="385"/>
      <c r="J46" s="385"/>
      <c r="K46" s="385"/>
      <c r="L46" s="400"/>
      <c r="M46" s="385"/>
      <c r="N46" s="385"/>
      <c r="O46" s="385"/>
      <c r="P46" s="385"/>
      <c r="Q46" s="385"/>
      <c r="R46" s="385"/>
      <c r="S46" s="386"/>
      <c r="T46" s="338"/>
      <c r="U46" s="387"/>
      <c r="V46" s="386"/>
      <c r="W46" s="374"/>
      <c r="X46" s="387"/>
      <c r="Y46" s="394"/>
      <c r="Z46" s="395"/>
      <c r="AA46" s="396"/>
      <c r="AB46" s="397"/>
      <c r="AC46" s="398"/>
      <c r="AD46" s="388"/>
      <c r="AE46" s="388"/>
      <c r="AF46" s="388"/>
      <c r="AG46" s="388"/>
      <c r="AH46" s="388"/>
      <c r="AI46" s="388"/>
      <c r="AJ46" s="388"/>
      <c r="AK46" s="388"/>
      <c r="AL46" s="388"/>
      <c r="AM46" s="338"/>
      <c r="AN46" s="338"/>
      <c r="AO46" s="338"/>
      <c r="AP46" s="338"/>
      <c r="AQ46" s="338"/>
      <c r="AR46" s="338"/>
      <c r="AS46" s="338"/>
      <c r="AT46" s="338"/>
      <c r="AU46" s="338"/>
      <c r="AV46" s="338"/>
      <c r="AW46" s="338"/>
      <c r="AX46" s="338"/>
      <c r="AY46" s="338"/>
      <c r="AZ46" s="338"/>
      <c r="BA46" s="338"/>
      <c r="BB46" s="338"/>
      <c r="BC46" s="338"/>
      <c r="BD46" s="338"/>
      <c r="BE46" s="338"/>
      <c r="BF46" s="338"/>
      <c r="BG46" s="338"/>
      <c r="BH46" s="338"/>
      <c r="BI46" s="338"/>
      <c r="BJ46" s="338"/>
      <c r="BK46" s="338"/>
      <c r="BL46" s="338"/>
      <c r="BM46" s="338"/>
      <c r="BN46" s="338"/>
      <c r="BO46" s="338"/>
      <c r="BP46" s="338"/>
      <c r="BQ46" s="338"/>
      <c r="BR46" s="338"/>
      <c r="BS46" s="338"/>
      <c r="BT46" s="338"/>
      <c r="BU46" s="338"/>
      <c r="BV46" s="338"/>
      <c r="BW46" s="338"/>
      <c r="BX46" s="338"/>
      <c r="BY46" s="338"/>
      <c r="BZ46" s="338"/>
      <c r="CA46" s="338"/>
      <c r="CB46" s="338"/>
      <c r="CC46" s="338"/>
      <c r="CD46" s="338"/>
      <c r="CE46" s="338"/>
      <c r="CF46" s="338"/>
      <c r="CG46" s="338"/>
      <c r="CH46" s="338"/>
      <c r="CI46" s="338"/>
      <c r="CJ46" s="338"/>
      <c r="CK46" s="338"/>
      <c r="CL46" s="338"/>
      <c r="CM46" s="338"/>
      <c r="CN46" s="338"/>
      <c r="CO46" s="338"/>
      <c r="CP46" s="338"/>
      <c r="CQ46" s="338"/>
      <c r="CR46" s="338"/>
      <c r="CS46" s="338"/>
      <c r="CT46" s="338"/>
      <c r="CU46" s="338"/>
      <c r="CV46" s="338"/>
      <c r="CW46" s="338"/>
      <c r="CX46" s="338"/>
      <c r="CY46" s="338"/>
      <c r="CZ46" s="338"/>
      <c r="DA46" s="338"/>
      <c r="DB46" s="338"/>
      <c r="DC46" s="338"/>
      <c r="DD46" s="338"/>
      <c r="DE46" s="338"/>
      <c r="DF46" s="338"/>
      <c r="DG46" s="338"/>
      <c r="DH46" s="338"/>
      <c r="DI46" s="338"/>
      <c r="DJ46" s="338"/>
      <c r="DK46" s="338"/>
      <c r="DL46" s="338"/>
      <c r="DM46" s="338"/>
      <c r="DN46" s="338"/>
      <c r="DO46" s="338"/>
      <c r="DP46" s="338"/>
      <c r="DQ46" s="338"/>
      <c r="DR46" s="338"/>
      <c r="DS46" s="338"/>
      <c r="DT46" s="338"/>
    </row>
    <row r="47" spans="1:124" s="382" customFormat="1">
      <c r="A47" s="369"/>
      <c r="B47" s="338"/>
      <c r="C47" s="383"/>
      <c r="D47" s="374"/>
      <c r="E47" s="384"/>
      <c r="F47" s="384"/>
      <c r="G47" s="385"/>
      <c r="H47" s="385"/>
      <c r="I47" s="385"/>
      <c r="J47" s="385"/>
      <c r="K47" s="385"/>
      <c r="L47" s="385"/>
      <c r="M47" s="385"/>
      <c r="N47" s="385"/>
      <c r="O47" s="385"/>
      <c r="P47" s="385"/>
      <c r="Q47" s="385"/>
      <c r="R47" s="385"/>
      <c r="S47" s="386"/>
      <c r="T47" s="338"/>
      <c r="U47" s="387"/>
      <c r="V47" s="386"/>
      <c r="W47" s="374"/>
      <c r="X47" s="387"/>
      <c r="Y47" s="394"/>
      <c r="Z47" s="395"/>
      <c r="AA47" s="396"/>
      <c r="AB47" s="397"/>
      <c r="AC47" s="398"/>
      <c r="AD47" s="388"/>
      <c r="AE47" s="388"/>
      <c r="AF47" s="388"/>
      <c r="AG47" s="388"/>
      <c r="AH47" s="388"/>
      <c r="AI47" s="388"/>
      <c r="AJ47" s="388"/>
      <c r="AK47" s="388"/>
      <c r="AL47" s="388"/>
      <c r="AM47" s="338"/>
      <c r="AN47" s="338"/>
      <c r="AO47" s="338"/>
      <c r="AP47" s="338"/>
      <c r="AQ47" s="338"/>
      <c r="AR47" s="338"/>
      <c r="AS47" s="338"/>
      <c r="AT47" s="338"/>
      <c r="AU47" s="338"/>
      <c r="AV47" s="338"/>
      <c r="AW47" s="338"/>
      <c r="AX47" s="338"/>
      <c r="AY47" s="338"/>
      <c r="AZ47" s="338"/>
      <c r="BA47" s="338"/>
      <c r="BB47" s="338"/>
      <c r="BC47" s="338"/>
      <c r="BD47" s="338"/>
      <c r="BE47" s="338"/>
      <c r="BF47" s="338"/>
      <c r="BG47" s="338"/>
      <c r="BH47" s="338"/>
      <c r="BI47" s="338"/>
      <c r="BJ47" s="338"/>
      <c r="BK47" s="338"/>
      <c r="BL47" s="338"/>
      <c r="BM47" s="338"/>
      <c r="BN47" s="338"/>
      <c r="BO47" s="338"/>
      <c r="BP47" s="338"/>
      <c r="BQ47" s="338"/>
      <c r="BR47" s="338"/>
      <c r="BS47" s="338"/>
      <c r="BT47" s="338"/>
      <c r="BU47" s="338"/>
      <c r="BV47" s="338"/>
      <c r="BW47" s="338"/>
      <c r="BX47" s="338"/>
      <c r="BY47" s="338"/>
      <c r="BZ47" s="338"/>
      <c r="CA47" s="338"/>
      <c r="CB47" s="338"/>
      <c r="CC47" s="338"/>
      <c r="CD47" s="338"/>
      <c r="CE47" s="338"/>
      <c r="CF47" s="338"/>
      <c r="CG47" s="338"/>
      <c r="CH47" s="338"/>
      <c r="CI47" s="338"/>
      <c r="CJ47" s="338"/>
      <c r="CK47" s="338"/>
      <c r="CL47" s="338"/>
      <c r="CM47" s="338"/>
      <c r="CN47" s="338"/>
      <c r="CO47" s="338"/>
      <c r="CP47" s="338"/>
      <c r="CQ47" s="338"/>
      <c r="CR47" s="338"/>
      <c r="CS47" s="338"/>
      <c r="CT47" s="338"/>
      <c r="CU47" s="338"/>
      <c r="CV47" s="338"/>
      <c r="CW47" s="338"/>
      <c r="CX47" s="338"/>
      <c r="CY47" s="338"/>
      <c r="CZ47" s="338"/>
      <c r="DA47" s="338"/>
      <c r="DB47" s="338"/>
      <c r="DC47" s="338"/>
      <c r="DD47" s="338"/>
      <c r="DE47" s="338"/>
      <c r="DF47" s="338"/>
      <c r="DG47" s="338"/>
      <c r="DH47" s="338"/>
      <c r="DI47" s="338"/>
      <c r="DJ47" s="338"/>
      <c r="DK47" s="338"/>
      <c r="DL47" s="338"/>
      <c r="DM47" s="338"/>
      <c r="DN47" s="338"/>
      <c r="DO47" s="338"/>
      <c r="DP47" s="338"/>
      <c r="DQ47" s="338"/>
      <c r="DR47" s="338"/>
      <c r="DS47" s="338"/>
      <c r="DT47" s="338"/>
    </row>
    <row r="48" spans="1:124" s="382" customFormat="1">
      <c r="A48" s="369"/>
      <c r="B48" s="338"/>
      <c r="C48" s="383"/>
      <c r="D48" s="374"/>
      <c r="E48" s="384"/>
      <c r="F48" s="384"/>
      <c r="G48" s="385"/>
      <c r="H48" s="385"/>
      <c r="I48" s="385"/>
      <c r="J48" s="385"/>
      <c r="K48" s="385"/>
      <c r="L48" s="385"/>
      <c r="M48" s="385"/>
      <c r="N48" s="385"/>
      <c r="O48" s="385"/>
      <c r="P48" s="385"/>
      <c r="Q48" s="385"/>
      <c r="R48" s="385"/>
      <c r="S48" s="386"/>
      <c r="T48" s="338"/>
      <c r="U48" s="387"/>
      <c r="V48" s="386"/>
      <c r="W48" s="374"/>
      <c r="X48" s="387"/>
      <c r="Y48" s="394"/>
      <c r="Z48" s="395"/>
      <c r="AA48" s="396"/>
      <c r="AB48" s="397"/>
      <c r="AC48" s="398"/>
      <c r="AD48" s="388"/>
      <c r="AE48" s="388"/>
      <c r="AF48" s="388"/>
      <c r="AG48" s="388"/>
      <c r="AH48" s="388"/>
      <c r="AI48" s="388"/>
      <c r="AJ48" s="388"/>
      <c r="AK48" s="388"/>
      <c r="AL48" s="388"/>
      <c r="AM48" s="338"/>
      <c r="AN48" s="338"/>
      <c r="AO48" s="338"/>
      <c r="AP48" s="338"/>
      <c r="AQ48" s="338"/>
      <c r="AR48" s="338"/>
      <c r="AS48" s="338"/>
      <c r="AT48" s="338"/>
      <c r="AU48" s="338"/>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38"/>
      <c r="BR48" s="338"/>
      <c r="BS48" s="338"/>
      <c r="BT48" s="338"/>
      <c r="BU48" s="338"/>
      <c r="BV48" s="338"/>
      <c r="BW48" s="338"/>
      <c r="BX48" s="338"/>
      <c r="BY48" s="338"/>
      <c r="BZ48" s="338"/>
      <c r="CA48" s="338"/>
      <c r="CB48" s="338"/>
      <c r="CC48" s="338"/>
      <c r="CD48" s="338"/>
      <c r="CE48" s="338"/>
      <c r="CF48" s="338"/>
      <c r="CG48" s="338"/>
      <c r="CH48" s="338"/>
      <c r="CI48" s="338"/>
      <c r="CJ48" s="338"/>
      <c r="CK48" s="338"/>
      <c r="CL48" s="338"/>
      <c r="CM48" s="338"/>
      <c r="CN48" s="338"/>
      <c r="CO48" s="338"/>
      <c r="CP48" s="338"/>
      <c r="CQ48" s="338"/>
      <c r="CR48" s="338"/>
      <c r="CS48" s="338"/>
      <c r="CT48" s="338"/>
      <c r="CU48" s="338"/>
      <c r="CV48" s="338"/>
      <c r="CW48" s="338"/>
      <c r="CX48" s="338"/>
      <c r="CY48" s="338"/>
      <c r="CZ48" s="338"/>
      <c r="DA48" s="338"/>
      <c r="DB48" s="338"/>
      <c r="DC48" s="338"/>
      <c r="DD48" s="338"/>
      <c r="DE48" s="338"/>
      <c r="DF48" s="338"/>
      <c r="DG48" s="338"/>
      <c r="DH48" s="338"/>
      <c r="DI48" s="338"/>
      <c r="DJ48" s="338"/>
      <c r="DK48" s="338"/>
      <c r="DL48" s="338"/>
      <c r="DM48" s="338"/>
      <c r="DN48" s="338"/>
      <c r="DO48" s="338"/>
      <c r="DP48" s="338"/>
      <c r="DQ48" s="338"/>
      <c r="DR48" s="338"/>
      <c r="DS48" s="338"/>
      <c r="DT48" s="338"/>
    </row>
    <row r="49" spans="19:19" s="350" customFormat="1" ht="14.5">
      <c r="S49" s="436"/>
    </row>
    <row r="50" spans="19:19" s="350" customFormat="1" ht="14.5">
      <c r="S50" s="436"/>
    </row>
    <row r="51" spans="19:19" s="350" customFormat="1" ht="14.5">
      <c r="S51" s="436"/>
    </row>
    <row r="52" spans="19:19" s="350" customFormat="1" ht="14.5">
      <c r="S52" s="436"/>
    </row>
    <row r="53" spans="19:19" s="350" customFormat="1" ht="14.5">
      <c r="S53" s="436"/>
    </row>
    <row r="54" spans="19:19" s="350" customFormat="1" ht="14.5">
      <c r="S54" s="436"/>
    </row>
    <row r="55" spans="19:19" s="350" customFormat="1" ht="14.5">
      <c r="S55" s="436"/>
    </row>
    <row r="56" spans="19:19" s="350" customFormat="1" ht="14.5">
      <c r="S56" s="436"/>
    </row>
    <row r="57" spans="19:19" s="350" customFormat="1" ht="14.5">
      <c r="S57" s="436"/>
    </row>
    <row r="58" spans="19:19" s="350" customFormat="1" ht="14.5">
      <c r="S58" s="436"/>
    </row>
    <row r="59" spans="19:19" s="350" customFormat="1" ht="14.5">
      <c r="S59" s="436"/>
    </row>
    <row r="60" spans="19:19" s="350" customFormat="1" ht="14.5">
      <c r="S60" s="436"/>
    </row>
    <row r="61" spans="19:19" s="350" customFormat="1" ht="14.5">
      <c r="S61" s="436"/>
    </row>
    <row r="62" spans="19:19" s="350" customFormat="1" ht="14.5">
      <c r="S62" s="436"/>
    </row>
    <row r="63" spans="19:19" s="350" customFormat="1" ht="14.5">
      <c r="S63" s="436"/>
    </row>
    <row r="64" spans="19:19" s="350" customFormat="1" ht="14.5">
      <c r="S64" s="436"/>
    </row>
    <row r="65" spans="19:19" s="350" customFormat="1" ht="14.5">
      <c r="S65" s="436"/>
    </row>
    <row r="66" spans="19:19" s="350" customFormat="1" ht="14.5">
      <c r="S66" s="436"/>
    </row>
    <row r="67" spans="19:19" s="350" customFormat="1" ht="14.5">
      <c r="S67" s="436"/>
    </row>
    <row r="68" spans="19:19" s="350" customFormat="1" ht="14.5">
      <c r="S68" s="436"/>
    </row>
    <row r="69" spans="19:19" s="350" customFormat="1" ht="14.5">
      <c r="S69" s="436"/>
    </row>
    <row r="70" spans="19:19" s="350" customFormat="1" ht="14.5">
      <c r="S70" s="436"/>
    </row>
    <row r="71" spans="19:19" s="350" customFormat="1" ht="14.5">
      <c r="S71" s="436"/>
    </row>
    <row r="72" spans="19:19" s="350" customFormat="1" ht="14.5">
      <c r="S72" s="436"/>
    </row>
    <row r="73" spans="19:19" s="350" customFormat="1" ht="14.5">
      <c r="S73" s="436"/>
    </row>
    <row r="74" spans="19:19" s="350" customFormat="1" ht="14.5">
      <c r="S74" s="436"/>
    </row>
    <row r="75" spans="19:19" s="350" customFormat="1" ht="14.5">
      <c r="S75" s="436"/>
    </row>
    <row r="76" spans="19:19" s="350" customFormat="1" ht="14.5">
      <c r="S76" s="436"/>
    </row>
    <row r="77" spans="19:19" s="350" customFormat="1" ht="14.5">
      <c r="S77" s="436"/>
    </row>
    <row r="78" spans="19:19" s="350" customFormat="1" ht="14.5">
      <c r="S78" s="436"/>
    </row>
    <row r="79" spans="19:19" s="350" customFormat="1" ht="14.5">
      <c r="S79" s="436"/>
    </row>
    <row r="80" spans="19:19" s="350" customFormat="1" ht="14.5">
      <c r="S80" s="436"/>
    </row>
    <row r="81" spans="19:19" s="350" customFormat="1" ht="14.5">
      <c r="S81" s="436"/>
    </row>
    <row r="82" spans="19:19" s="350" customFormat="1" ht="14.5">
      <c r="S82" s="436"/>
    </row>
    <row r="83" spans="19:19" s="350" customFormat="1" ht="14.5">
      <c r="S83" s="436"/>
    </row>
    <row r="84" spans="19:19" s="350" customFormat="1" ht="14.5">
      <c r="S84" s="436"/>
    </row>
    <row r="85" spans="19:19" s="350" customFormat="1" ht="14.5">
      <c r="S85" s="436"/>
    </row>
    <row r="86" spans="19:19" s="350" customFormat="1" ht="14.5">
      <c r="S86" s="436"/>
    </row>
    <row r="87" spans="19:19" s="350" customFormat="1" ht="14.5">
      <c r="S87" s="436"/>
    </row>
    <row r="88" spans="19:19" s="350" customFormat="1" ht="14.5">
      <c r="S88" s="436"/>
    </row>
    <row r="89" spans="19:19" s="350" customFormat="1" ht="14.5">
      <c r="S89" s="436"/>
    </row>
    <row r="90" spans="19:19" s="350" customFormat="1" ht="14.5">
      <c r="S90" s="436"/>
    </row>
    <row r="91" spans="19:19" s="350" customFormat="1" ht="14.5">
      <c r="S91" s="436"/>
    </row>
    <row r="92" spans="19:19" s="350" customFormat="1" ht="14.5">
      <c r="S92" s="436"/>
    </row>
    <row r="93" spans="19:19" s="350" customFormat="1" ht="14.5">
      <c r="S93" s="436"/>
    </row>
    <row r="94" spans="19:19" s="350" customFormat="1" ht="14.5">
      <c r="S94" s="436"/>
    </row>
    <row r="95" spans="19:19" s="350" customFormat="1" ht="14.5">
      <c r="S95" s="436"/>
    </row>
    <row r="96" spans="19:19" s="350" customFormat="1" ht="14.5">
      <c r="S96" s="436"/>
    </row>
    <row r="97" spans="19:19" s="350" customFormat="1" ht="14.5">
      <c r="S97" s="436"/>
    </row>
    <row r="98" spans="19:19" s="350" customFormat="1" ht="14.5">
      <c r="S98" s="436"/>
    </row>
    <row r="99" spans="19:19" s="350" customFormat="1" ht="14.5">
      <c r="S99" s="436"/>
    </row>
    <row r="100" spans="19:19" s="350" customFormat="1" ht="14.5">
      <c r="S100" s="436"/>
    </row>
    <row r="101" spans="19:19" s="350" customFormat="1" ht="14.5">
      <c r="S101" s="436"/>
    </row>
    <row r="102" spans="19:19" s="350" customFormat="1" ht="14.5">
      <c r="S102" s="436"/>
    </row>
    <row r="103" spans="19:19" s="350" customFormat="1" ht="14.5">
      <c r="S103" s="436"/>
    </row>
    <row r="104" spans="19:19" s="350" customFormat="1" ht="14.5">
      <c r="S104" s="436"/>
    </row>
    <row r="105" spans="19:19" s="350" customFormat="1" ht="14.5">
      <c r="S105" s="436"/>
    </row>
    <row r="106" spans="19:19" s="350" customFormat="1" ht="14.5">
      <c r="S106" s="436"/>
    </row>
    <row r="107" spans="19:19" s="350" customFormat="1" ht="14.5">
      <c r="S107" s="436"/>
    </row>
    <row r="108" spans="19:19" s="350" customFormat="1" ht="14.5">
      <c r="S108" s="436"/>
    </row>
    <row r="109" spans="19:19" s="350" customFormat="1" ht="14.5">
      <c r="S109" s="436"/>
    </row>
    <row r="110" spans="19:19" s="350" customFormat="1" ht="14.5">
      <c r="S110" s="436"/>
    </row>
    <row r="111" spans="19:19" s="350" customFormat="1" ht="14.5">
      <c r="S111" s="436"/>
    </row>
    <row r="112" spans="19:19" s="350" customFormat="1" ht="14.5">
      <c r="S112" s="436"/>
    </row>
    <row r="113" spans="19:19" s="350" customFormat="1" ht="14.5">
      <c r="S113" s="436"/>
    </row>
    <row r="114" spans="19:19" s="350" customFormat="1" ht="14.5">
      <c r="S114" s="436"/>
    </row>
    <row r="115" spans="19:19" s="350" customFormat="1" ht="14.5">
      <c r="S115" s="436"/>
    </row>
    <row r="116" spans="19:19" s="350" customFormat="1" ht="14.5">
      <c r="S116" s="436"/>
    </row>
    <row r="117" spans="19:19" s="350" customFormat="1" ht="14.5">
      <c r="S117" s="436"/>
    </row>
    <row r="118" spans="19:19" s="350" customFormat="1" ht="14.5">
      <c r="S118" s="436"/>
    </row>
    <row r="119" spans="19:19" s="350" customFormat="1" ht="14.5">
      <c r="S119" s="436"/>
    </row>
    <row r="120" spans="19:19" s="350" customFormat="1" ht="14.5">
      <c r="S120" s="436"/>
    </row>
    <row r="121" spans="19:19" s="350" customFormat="1" ht="14.5">
      <c r="S121" s="436"/>
    </row>
    <row r="122" spans="19:19" s="350" customFormat="1" ht="14.5">
      <c r="S122" s="436"/>
    </row>
    <row r="123" spans="19:19" s="350" customFormat="1" ht="14.5">
      <c r="S123" s="436"/>
    </row>
    <row r="124" spans="19:19" s="350" customFormat="1" ht="14.5">
      <c r="S124" s="436"/>
    </row>
    <row r="125" spans="19:19" s="350" customFormat="1" ht="14.5">
      <c r="S125" s="436"/>
    </row>
    <row r="126" spans="19:19" s="350" customFormat="1" ht="14.5">
      <c r="S126" s="436"/>
    </row>
    <row r="127" spans="19:19" s="350" customFormat="1" ht="14.5">
      <c r="S127" s="436"/>
    </row>
    <row r="128" spans="19:19" s="350" customFormat="1" ht="14.5">
      <c r="S128" s="436"/>
    </row>
    <row r="129" spans="19:19" s="350" customFormat="1" ht="14.5">
      <c r="S129" s="436"/>
    </row>
    <row r="130" spans="19:19" s="350" customFormat="1" ht="14.5">
      <c r="S130" s="436"/>
    </row>
    <row r="131" spans="19:19" s="350" customFormat="1" ht="14.5">
      <c r="S131" s="436"/>
    </row>
    <row r="132" spans="19:19" s="350" customFormat="1" ht="14.5">
      <c r="S132" s="436"/>
    </row>
    <row r="133" spans="19:19" s="350" customFormat="1" ht="14.5">
      <c r="S133" s="436"/>
    </row>
    <row r="134" spans="19:19" s="350" customFormat="1" ht="14.5">
      <c r="S134" s="436"/>
    </row>
    <row r="135" spans="19:19" s="350" customFormat="1" ht="14.5">
      <c r="S135" s="436"/>
    </row>
    <row r="136" spans="19:19" s="350" customFormat="1" ht="14.5">
      <c r="S136" s="436"/>
    </row>
    <row r="137" spans="19:19" s="350" customFormat="1" ht="14.5">
      <c r="S137" s="436"/>
    </row>
    <row r="138" spans="19:19" s="350" customFormat="1" ht="14.5">
      <c r="S138" s="436"/>
    </row>
    <row r="139" spans="19:19" s="350" customFormat="1" ht="14.5">
      <c r="S139" s="436"/>
    </row>
    <row r="140" spans="19:19" s="350" customFormat="1" ht="14.5">
      <c r="S140" s="436"/>
    </row>
    <row r="141" spans="19:19" s="350" customFormat="1" ht="14.5">
      <c r="S141" s="436"/>
    </row>
    <row r="142" spans="19:19" s="350" customFormat="1" ht="14.5">
      <c r="S142" s="436"/>
    </row>
    <row r="143" spans="19:19" s="350" customFormat="1" ht="14.5">
      <c r="S143" s="436"/>
    </row>
    <row r="144" spans="19:19" s="350" customFormat="1" ht="14.5">
      <c r="S144" s="436"/>
    </row>
    <row r="145" spans="19:19" s="350" customFormat="1" ht="14.5">
      <c r="S145" s="436"/>
    </row>
    <row r="146" spans="19:19" s="350" customFormat="1" ht="14.5">
      <c r="S146" s="436"/>
    </row>
    <row r="147" spans="19:19" s="350" customFormat="1" ht="14.5">
      <c r="S147" s="436"/>
    </row>
    <row r="148" spans="19:19" s="350" customFormat="1" ht="14.5">
      <c r="S148" s="436"/>
    </row>
    <row r="149" spans="19:19" s="350" customFormat="1" ht="14.5">
      <c r="S149" s="436"/>
    </row>
    <row r="150" spans="19:19" s="350" customFormat="1" ht="14.5">
      <c r="S150" s="436"/>
    </row>
    <row r="151" spans="19:19" s="350" customFormat="1" ht="14.5">
      <c r="S151" s="436"/>
    </row>
    <row r="152" spans="19:19" s="350" customFormat="1" ht="14.5">
      <c r="S152" s="436"/>
    </row>
    <row r="153" spans="19:19" s="350" customFormat="1" ht="14.5">
      <c r="S153" s="436"/>
    </row>
    <row r="154" spans="19:19" s="350" customFormat="1" ht="14.5">
      <c r="S154" s="436"/>
    </row>
    <row r="155" spans="19:19" s="350" customFormat="1" ht="14.5">
      <c r="S155" s="436"/>
    </row>
    <row r="156" spans="19:19" s="350" customFormat="1" ht="14.5">
      <c r="S156" s="436"/>
    </row>
    <row r="157" spans="19:19" s="350" customFormat="1" ht="14.5">
      <c r="S157" s="436"/>
    </row>
    <row r="158" spans="19:19" s="350" customFormat="1" ht="14.5">
      <c r="S158" s="436"/>
    </row>
    <row r="159" spans="19:19" s="350" customFormat="1" ht="14.5">
      <c r="S159" s="436"/>
    </row>
    <row r="160" spans="19:19" s="350" customFormat="1" ht="14.5">
      <c r="S160" s="436"/>
    </row>
    <row r="161" spans="19:19" s="350" customFormat="1" ht="14.5">
      <c r="S161" s="436"/>
    </row>
    <row r="162" spans="19:19" s="350" customFormat="1" ht="14.5">
      <c r="S162" s="436"/>
    </row>
    <row r="163" spans="19:19" s="350" customFormat="1" ht="14.5">
      <c r="S163" s="436"/>
    </row>
    <row r="164" spans="19:19" s="350" customFormat="1" ht="14.5">
      <c r="S164" s="436"/>
    </row>
    <row r="165" spans="19:19" s="350" customFormat="1" ht="14.5">
      <c r="S165" s="436"/>
    </row>
    <row r="166" spans="19:19" s="350" customFormat="1" ht="14.5">
      <c r="S166" s="436"/>
    </row>
    <row r="167" spans="19:19" s="350" customFormat="1" ht="14.5">
      <c r="S167" s="436"/>
    </row>
    <row r="168" spans="19:19" s="350" customFormat="1" ht="14.5">
      <c r="S168" s="436"/>
    </row>
    <row r="169" spans="19:19" s="350" customFormat="1" ht="14.5">
      <c r="S169" s="436"/>
    </row>
    <row r="170" spans="19:19" s="350" customFormat="1" ht="14.5">
      <c r="S170" s="436"/>
    </row>
    <row r="171" spans="19:19" s="350" customFormat="1" ht="14.5">
      <c r="S171" s="436"/>
    </row>
    <row r="172" spans="19:19" s="350" customFormat="1" ht="14.5">
      <c r="S172" s="436"/>
    </row>
    <row r="173" spans="19:19" s="350" customFormat="1" ht="14.5">
      <c r="S173" s="436"/>
    </row>
    <row r="174" spans="19:19" s="350" customFormat="1" ht="14.5">
      <c r="S174" s="436"/>
    </row>
    <row r="175" spans="19:19" s="350" customFormat="1" ht="14.5">
      <c r="S175" s="436"/>
    </row>
    <row r="176" spans="19:19" s="350" customFormat="1" ht="14.5">
      <c r="S176" s="436"/>
    </row>
    <row r="177" spans="19:19" s="350" customFormat="1" ht="14.5">
      <c r="S177" s="436"/>
    </row>
    <row r="178" spans="19:19" s="350" customFormat="1" ht="14.5">
      <c r="S178" s="436"/>
    </row>
    <row r="179" spans="19:19" s="350" customFormat="1" ht="14.5">
      <c r="S179" s="436"/>
    </row>
    <row r="180" spans="19:19" s="350" customFormat="1" ht="14.5">
      <c r="S180" s="436"/>
    </row>
    <row r="181" spans="19:19" s="350" customFormat="1" ht="14.5">
      <c r="S181" s="436"/>
    </row>
    <row r="182" spans="19:19" s="350" customFormat="1" ht="14.5">
      <c r="S182" s="436"/>
    </row>
    <row r="183" spans="19:19" s="350" customFormat="1" ht="14.5">
      <c r="S183" s="436"/>
    </row>
    <row r="184" spans="19:19" s="350" customFormat="1" ht="14.5">
      <c r="S184" s="436"/>
    </row>
    <row r="185" spans="19:19" s="350" customFormat="1" ht="14.5">
      <c r="S185" s="436"/>
    </row>
    <row r="186" spans="19:19" s="350" customFormat="1" ht="14.5">
      <c r="S186" s="436"/>
    </row>
    <row r="187" spans="19:19" s="350" customFormat="1" ht="14.5">
      <c r="S187" s="436"/>
    </row>
    <row r="188" spans="19:19" s="350" customFormat="1" ht="14.5">
      <c r="S188" s="436"/>
    </row>
    <row r="189" spans="19:19" s="350" customFormat="1" ht="14.5">
      <c r="S189" s="436"/>
    </row>
    <row r="190" spans="19:19" s="350" customFormat="1" ht="14.5">
      <c r="S190" s="436"/>
    </row>
    <row r="191" spans="19:19" s="350" customFormat="1" ht="14.5">
      <c r="S191" s="436"/>
    </row>
    <row r="192" spans="19:19" s="350" customFormat="1" ht="14.5">
      <c r="S192" s="436"/>
    </row>
    <row r="193" spans="19:19" s="350" customFormat="1" ht="14.5">
      <c r="S193" s="436"/>
    </row>
    <row r="194" spans="19:19" s="350" customFormat="1" ht="14.5">
      <c r="S194" s="436"/>
    </row>
    <row r="195" spans="19:19" s="350" customFormat="1" ht="14.5">
      <c r="S195" s="436"/>
    </row>
    <row r="196" spans="19:19" s="350" customFormat="1" ht="14.5">
      <c r="S196" s="436"/>
    </row>
    <row r="197" spans="19:19" s="350" customFormat="1" ht="14.5">
      <c r="S197" s="436"/>
    </row>
    <row r="198" spans="19:19" s="350" customFormat="1" ht="14.5">
      <c r="S198" s="436"/>
    </row>
    <row r="199" spans="19:19" s="350" customFormat="1" ht="14.5">
      <c r="S199" s="436"/>
    </row>
    <row r="200" spans="19:19" s="350" customFormat="1" ht="14.5">
      <c r="S200" s="436"/>
    </row>
    <row r="201" spans="19:19" s="350" customFormat="1" ht="14.5">
      <c r="S201" s="436"/>
    </row>
    <row r="202" spans="19:19" s="350" customFormat="1" ht="14.5">
      <c r="S202" s="436"/>
    </row>
    <row r="203" spans="19:19" s="350" customFormat="1" ht="14.5">
      <c r="S203" s="436"/>
    </row>
    <row r="204" spans="19:19" s="350" customFormat="1" ht="14.5">
      <c r="S204" s="436"/>
    </row>
    <row r="205" spans="19:19" s="350" customFormat="1" ht="14.5">
      <c r="S205" s="436"/>
    </row>
    <row r="206" spans="19:19" s="350" customFormat="1" ht="14.5">
      <c r="S206" s="436"/>
    </row>
    <row r="207" spans="19:19" s="350" customFormat="1" ht="14.5">
      <c r="S207" s="436"/>
    </row>
    <row r="208" spans="19:19" s="350" customFormat="1" ht="14.5">
      <c r="S208" s="436"/>
    </row>
    <row r="209" spans="19:19" s="350" customFormat="1" ht="14.5">
      <c r="S209" s="436"/>
    </row>
    <row r="210" spans="19:19" s="350" customFormat="1" ht="14.5">
      <c r="S210" s="436"/>
    </row>
    <row r="211" spans="19:19" s="350" customFormat="1" ht="14.5">
      <c r="S211" s="436"/>
    </row>
    <row r="212" spans="19:19" s="350" customFormat="1" ht="14.5">
      <c r="S212" s="436"/>
    </row>
    <row r="213" spans="19:19" s="350" customFormat="1" ht="14.5">
      <c r="S213" s="436"/>
    </row>
    <row r="214" spans="19:19" s="350" customFormat="1" ht="14.5">
      <c r="S214" s="436"/>
    </row>
    <row r="215" spans="19:19" s="350" customFormat="1" ht="14.5">
      <c r="S215" s="436"/>
    </row>
    <row r="216" spans="19:19" s="350" customFormat="1" ht="14.5">
      <c r="S216" s="436"/>
    </row>
    <row r="217" spans="19:19" s="350" customFormat="1" ht="14.5">
      <c r="S217" s="436"/>
    </row>
    <row r="218" spans="19:19" s="350" customFormat="1" ht="14.5">
      <c r="S218" s="436"/>
    </row>
    <row r="219" spans="19:19" s="350" customFormat="1" ht="14.5">
      <c r="S219" s="436"/>
    </row>
    <row r="220" spans="19:19" s="350" customFormat="1" ht="14.5">
      <c r="S220" s="436"/>
    </row>
    <row r="221" spans="19:19" s="350" customFormat="1" ht="14.5">
      <c r="S221" s="436"/>
    </row>
    <row r="222" spans="19:19" s="350" customFormat="1" ht="14.5">
      <c r="S222" s="436"/>
    </row>
    <row r="223" spans="19:19" s="350" customFormat="1" ht="14.5">
      <c r="S223" s="436"/>
    </row>
    <row r="224" spans="19:19" s="350" customFormat="1" ht="14.5">
      <c r="S224" s="436"/>
    </row>
    <row r="225" spans="19:19" s="350" customFormat="1" ht="14.5">
      <c r="S225" s="436"/>
    </row>
    <row r="226" spans="19:19" s="350" customFormat="1" ht="14.5">
      <c r="S226" s="436"/>
    </row>
    <row r="227" spans="19:19" s="350" customFormat="1" ht="14.5">
      <c r="S227" s="436"/>
    </row>
    <row r="228" spans="19:19" s="350" customFormat="1" ht="14.5">
      <c r="S228" s="436"/>
    </row>
    <row r="229" spans="19:19" s="350" customFormat="1" ht="14.5">
      <c r="S229" s="436"/>
    </row>
    <row r="230" spans="19:19" s="350" customFormat="1" ht="14.5">
      <c r="S230" s="436"/>
    </row>
    <row r="231" spans="19:19" s="350" customFormat="1" ht="14.5">
      <c r="S231" s="436"/>
    </row>
    <row r="232" spans="19:19" s="350" customFormat="1" ht="14.5">
      <c r="S232" s="436"/>
    </row>
    <row r="233" spans="19:19" s="350" customFormat="1" ht="14.5">
      <c r="S233" s="436"/>
    </row>
    <row r="234" spans="19:19" s="350" customFormat="1" ht="14.5">
      <c r="S234" s="436"/>
    </row>
    <row r="235" spans="19:19" s="350" customFormat="1" ht="14.5">
      <c r="S235" s="436"/>
    </row>
    <row r="236" spans="19:19" s="350" customFormat="1" ht="14.5">
      <c r="S236" s="436"/>
    </row>
    <row r="237" spans="19:19" s="350" customFormat="1" ht="14.5">
      <c r="S237" s="436"/>
    </row>
    <row r="238" spans="19:19" s="350" customFormat="1" ht="14.5">
      <c r="S238" s="436"/>
    </row>
    <row r="239" spans="19:19" s="350" customFormat="1" ht="14.5">
      <c r="S239" s="436"/>
    </row>
    <row r="240" spans="19:19" s="350" customFormat="1" ht="14.5">
      <c r="S240" s="436"/>
    </row>
    <row r="241" spans="19:19" s="350" customFormat="1" ht="14.5">
      <c r="S241" s="436"/>
    </row>
    <row r="242" spans="19:19" s="350" customFormat="1" ht="14.5">
      <c r="S242" s="436"/>
    </row>
    <row r="243" spans="19:19" s="350" customFormat="1" ht="14.5">
      <c r="S243" s="436"/>
    </row>
    <row r="244" spans="19:19" s="350" customFormat="1" ht="14.5">
      <c r="S244" s="436"/>
    </row>
    <row r="245" spans="19:19" s="350" customFormat="1" ht="14.5">
      <c r="S245" s="436"/>
    </row>
    <row r="246" spans="19:19" s="350" customFormat="1" ht="14.5">
      <c r="S246" s="436"/>
    </row>
    <row r="247" spans="19:19" s="350" customFormat="1" ht="14.5">
      <c r="S247" s="436"/>
    </row>
    <row r="248" spans="19:19" s="350" customFormat="1" ht="14.5">
      <c r="S248" s="436"/>
    </row>
    <row r="249" spans="19:19" s="350" customFormat="1" ht="14.5">
      <c r="S249" s="436"/>
    </row>
    <row r="250" spans="19:19" s="350" customFormat="1" ht="14.5">
      <c r="S250" s="436"/>
    </row>
    <row r="251" spans="19:19" s="350" customFormat="1" ht="14.5">
      <c r="S251" s="436"/>
    </row>
    <row r="252" spans="19:19" s="350" customFormat="1" ht="14.5">
      <c r="S252" s="436"/>
    </row>
    <row r="253" spans="19:19" s="350" customFormat="1" ht="14.5">
      <c r="S253" s="436"/>
    </row>
    <row r="254" spans="19:19" s="350" customFormat="1" ht="14.5">
      <c r="S254" s="436"/>
    </row>
    <row r="255" spans="19:19" s="350" customFormat="1" ht="14.5">
      <c r="S255" s="436"/>
    </row>
    <row r="256" spans="19:19" s="350" customFormat="1" ht="14.5">
      <c r="S256" s="436"/>
    </row>
    <row r="257" spans="19:19" s="350" customFormat="1" ht="14.5">
      <c r="S257" s="436"/>
    </row>
    <row r="258" spans="19:19" s="350" customFormat="1" ht="14.5">
      <c r="S258" s="436"/>
    </row>
    <row r="259" spans="19:19" s="350" customFormat="1" ht="14.5">
      <c r="S259" s="436"/>
    </row>
    <row r="260" spans="19:19" s="350" customFormat="1" ht="14.5">
      <c r="S260" s="436"/>
    </row>
    <row r="261" spans="19:19" s="350" customFormat="1" ht="14.5">
      <c r="S261" s="436"/>
    </row>
    <row r="262" spans="19:19" s="350" customFormat="1" ht="14.5">
      <c r="S262" s="436"/>
    </row>
    <row r="263" spans="19:19" s="350" customFormat="1" ht="14.5">
      <c r="S263" s="436"/>
    </row>
    <row r="264" spans="19:19" s="350" customFormat="1" ht="14.5">
      <c r="S264" s="436"/>
    </row>
    <row r="265" spans="19:19" s="350" customFormat="1" ht="14.5">
      <c r="S265" s="436"/>
    </row>
    <row r="266" spans="19:19" s="350" customFormat="1" ht="14.5">
      <c r="S266" s="436"/>
    </row>
    <row r="267" spans="19:19" s="350" customFormat="1" ht="14.5">
      <c r="S267" s="436"/>
    </row>
    <row r="268" spans="19:19" s="350" customFormat="1" ht="14.5">
      <c r="S268" s="436"/>
    </row>
    <row r="269" spans="19:19" s="350" customFormat="1" ht="14.5">
      <c r="S269" s="436"/>
    </row>
    <row r="270" spans="19:19" s="350" customFormat="1" ht="14.5">
      <c r="S270" s="436"/>
    </row>
    <row r="271" spans="19:19" s="350" customFormat="1" ht="14.5">
      <c r="S271" s="436"/>
    </row>
    <row r="272" spans="19:19" s="350" customFormat="1" ht="14.5">
      <c r="S272" s="436"/>
    </row>
    <row r="273" spans="19:19" s="350" customFormat="1" ht="14.5">
      <c r="S273" s="436"/>
    </row>
    <row r="274" spans="19:19" s="350" customFormat="1" ht="14.5">
      <c r="S274" s="436"/>
    </row>
    <row r="275" spans="19:19" s="350" customFormat="1" ht="14.5">
      <c r="S275" s="436"/>
    </row>
    <row r="276" spans="19:19" s="350" customFormat="1" ht="14.5">
      <c r="S276" s="436"/>
    </row>
    <row r="277" spans="19:19" s="350" customFormat="1" ht="14.5">
      <c r="S277" s="436"/>
    </row>
    <row r="278" spans="19:19" s="350" customFormat="1" ht="14.5">
      <c r="S278" s="436"/>
    </row>
    <row r="279" spans="19:19" s="350" customFormat="1" ht="14.5">
      <c r="S279" s="436"/>
    </row>
    <row r="280" spans="19:19" s="350" customFormat="1" ht="14.5">
      <c r="S280" s="436"/>
    </row>
    <row r="281" spans="19:19" s="350" customFormat="1" ht="14.5">
      <c r="S281" s="436"/>
    </row>
    <row r="282" spans="19:19" s="350" customFormat="1" ht="14.5">
      <c r="S282" s="436"/>
    </row>
    <row r="283" spans="19:19" s="350" customFormat="1" ht="14.5">
      <c r="S283" s="436"/>
    </row>
    <row r="284" spans="19:19" s="350" customFormat="1" ht="14.5">
      <c r="S284" s="436"/>
    </row>
    <row r="285" spans="19:19" s="350" customFormat="1" ht="14.5">
      <c r="S285" s="436"/>
    </row>
    <row r="286" spans="19:19" s="350" customFormat="1" ht="14.5">
      <c r="S286" s="436"/>
    </row>
    <row r="287" spans="19:19" s="350" customFormat="1" ht="14.5">
      <c r="S287" s="436"/>
    </row>
    <row r="288" spans="19:19" s="350" customFormat="1" ht="14.5">
      <c r="S288" s="436"/>
    </row>
    <row r="289" spans="19:19" s="350" customFormat="1" ht="14.5">
      <c r="S289" s="436"/>
    </row>
    <row r="290" spans="19:19" s="350" customFormat="1" ht="14.5">
      <c r="S290" s="436"/>
    </row>
    <row r="291" spans="19:19" s="350" customFormat="1" ht="14.5">
      <c r="S291" s="436"/>
    </row>
    <row r="292" spans="19:19" s="350" customFormat="1" ht="14.5">
      <c r="S292" s="436"/>
    </row>
    <row r="293" spans="19:19" s="350" customFormat="1" ht="14.5">
      <c r="S293" s="436"/>
    </row>
    <row r="294" spans="19:19" s="350" customFormat="1" ht="14.5">
      <c r="S294" s="436"/>
    </row>
    <row r="295" spans="19:19" s="350" customFormat="1" ht="14.5">
      <c r="S295" s="436"/>
    </row>
    <row r="296" spans="19:19" s="350" customFormat="1" ht="14.5">
      <c r="S296" s="436"/>
    </row>
    <row r="297" spans="19:19" s="350" customFormat="1" ht="14.5">
      <c r="S297" s="436"/>
    </row>
    <row r="298" spans="19:19" s="350" customFormat="1" ht="14.5">
      <c r="S298" s="436"/>
    </row>
    <row r="299" spans="19:19" s="350" customFormat="1" ht="14.5">
      <c r="S299" s="436"/>
    </row>
    <row r="300" spans="19:19" s="350" customFormat="1" ht="14.5">
      <c r="S300" s="436"/>
    </row>
    <row r="301" spans="19:19" s="350" customFormat="1" ht="14.5">
      <c r="S301" s="436"/>
    </row>
    <row r="302" spans="19:19" s="350" customFormat="1" ht="14.5">
      <c r="S302" s="436"/>
    </row>
    <row r="303" spans="19:19" s="350" customFormat="1" ht="14.5">
      <c r="S303" s="436"/>
    </row>
    <row r="304" spans="19:19" s="350" customFormat="1" ht="14.5">
      <c r="S304" s="436"/>
    </row>
    <row r="305" spans="19:19" s="350" customFormat="1" ht="14.5">
      <c r="S305" s="436"/>
    </row>
    <row r="306" spans="19:19" s="350" customFormat="1" ht="14.5">
      <c r="S306" s="436"/>
    </row>
    <row r="307" spans="19:19" s="350" customFormat="1" ht="14.5">
      <c r="S307" s="436"/>
    </row>
    <row r="308" spans="19:19" s="350" customFormat="1" ht="14.5">
      <c r="S308" s="436"/>
    </row>
    <row r="309" spans="19:19" s="350" customFormat="1" ht="14.5">
      <c r="S309" s="436"/>
    </row>
    <row r="310" spans="19:19" s="350" customFormat="1" ht="14.5">
      <c r="S310" s="436"/>
    </row>
    <row r="311" spans="19:19" s="350" customFormat="1" ht="14.5">
      <c r="S311" s="436"/>
    </row>
    <row r="312" spans="19:19" s="350" customFormat="1" ht="14.5">
      <c r="S312" s="436"/>
    </row>
    <row r="313" spans="19:19" s="350" customFormat="1" ht="14.5">
      <c r="S313" s="436"/>
    </row>
    <row r="314" spans="19:19" s="350" customFormat="1" ht="14.5">
      <c r="S314" s="436"/>
    </row>
    <row r="315" spans="19:19" s="350" customFormat="1" ht="14.5">
      <c r="S315" s="436"/>
    </row>
    <row r="316" spans="19:19" s="350" customFormat="1" ht="14.5">
      <c r="S316" s="436"/>
    </row>
    <row r="317" spans="19:19" s="350" customFormat="1" ht="14.5">
      <c r="S317" s="436"/>
    </row>
    <row r="318" spans="19:19" s="350" customFormat="1" ht="14.5">
      <c r="S318" s="436"/>
    </row>
    <row r="319" spans="19:19" s="350" customFormat="1" ht="14.5">
      <c r="S319" s="436"/>
    </row>
    <row r="320" spans="19:19" s="350" customFormat="1" ht="14.5">
      <c r="S320" s="436"/>
    </row>
    <row r="321" spans="19:19" s="350" customFormat="1" ht="14.5">
      <c r="S321" s="436"/>
    </row>
    <row r="322" spans="19:19" s="350" customFormat="1" ht="14.5">
      <c r="S322" s="436"/>
    </row>
    <row r="323" spans="19:19" s="350" customFormat="1" ht="14.5">
      <c r="S323" s="436"/>
    </row>
    <row r="324" spans="19:19" s="350" customFormat="1" ht="14.5">
      <c r="S324" s="436"/>
    </row>
    <row r="325" spans="19:19" s="350" customFormat="1" ht="14.5">
      <c r="S325" s="436"/>
    </row>
    <row r="326" spans="19:19" s="350" customFormat="1" ht="14.5">
      <c r="S326" s="436"/>
    </row>
    <row r="327" spans="19:19" s="350" customFormat="1" ht="14.5">
      <c r="S327" s="436"/>
    </row>
    <row r="328" spans="19:19" s="350" customFormat="1" ht="14.5">
      <c r="S328" s="436"/>
    </row>
    <row r="329" spans="19:19" s="350" customFormat="1" ht="14.5">
      <c r="S329" s="436"/>
    </row>
    <row r="330" spans="19:19" s="350" customFormat="1" ht="14.5">
      <c r="S330" s="436"/>
    </row>
    <row r="331" spans="19:19" s="350" customFormat="1" ht="14.5">
      <c r="S331" s="436"/>
    </row>
    <row r="332" spans="19:19" s="350" customFormat="1" ht="14.5">
      <c r="S332" s="436"/>
    </row>
    <row r="333" spans="19:19" s="350" customFormat="1" ht="14.5">
      <c r="S333" s="436"/>
    </row>
    <row r="334" spans="19:19" s="350" customFormat="1" ht="14.5">
      <c r="S334" s="436"/>
    </row>
    <row r="335" spans="19:19" s="350" customFormat="1" ht="14.5">
      <c r="S335" s="436"/>
    </row>
    <row r="336" spans="19:19" s="350" customFormat="1" ht="14.5">
      <c r="S336" s="436"/>
    </row>
    <row r="337" spans="19:19" s="350" customFormat="1" ht="14.5">
      <c r="S337" s="436"/>
    </row>
    <row r="338" spans="19:19" s="350" customFormat="1" ht="14.5">
      <c r="S338" s="436"/>
    </row>
    <row r="339" spans="19:19" s="350" customFormat="1" ht="14.5">
      <c r="S339" s="436"/>
    </row>
    <row r="340" spans="19:19" s="350" customFormat="1" ht="14.5">
      <c r="S340" s="436"/>
    </row>
    <row r="341" spans="19:19" s="350" customFormat="1" ht="14.5">
      <c r="S341" s="436"/>
    </row>
    <row r="342" spans="19:19" s="350" customFormat="1" ht="14.5">
      <c r="S342" s="436"/>
    </row>
    <row r="343" spans="19:19" s="350" customFormat="1" ht="14.5">
      <c r="S343" s="436"/>
    </row>
    <row r="344" spans="19:19" s="350" customFormat="1" ht="14.5">
      <c r="S344" s="436"/>
    </row>
    <row r="345" spans="19:19" s="350" customFormat="1" ht="14.5">
      <c r="S345" s="436"/>
    </row>
    <row r="346" spans="19:19" s="350" customFormat="1" ht="14.5">
      <c r="S346" s="436"/>
    </row>
    <row r="347" spans="19:19" s="350" customFormat="1" ht="14.5">
      <c r="S347" s="436"/>
    </row>
    <row r="348" spans="19:19" s="350" customFormat="1" ht="14.5">
      <c r="S348" s="436"/>
    </row>
    <row r="349" spans="19:19" s="350" customFormat="1" ht="14.5">
      <c r="S349" s="436"/>
    </row>
    <row r="350" spans="19:19" s="350" customFormat="1" ht="14.5">
      <c r="S350" s="436"/>
    </row>
    <row r="351" spans="19:19" s="350" customFormat="1" ht="14.5">
      <c r="S351" s="436"/>
    </row>
    <row r="352" spans="19:19" s="350" customFormat="1" ht="14.5">
      <c r="S352" s="436"/>
    </row>
    <row r="353" spans="19:19" s="350" customFormat="1" ht="14.5">
      <c r="S353" s="436"/>
    </row>
    <row r="354" spans="19:19" s="350" customFormat="1" ht="14.5">
      <c r="S354" s="436"/>
    </row>
    <row r="355" spans="19:19" s="350" customFormat="1" ht="14.5">
      <c r="S355" s="436"/>
    </row>
    <row r="356" spans="19:19" s="350" customFormat="1" ht="14.5">
      <c r="S356" s="436"/>
    </row>
    <row r="357" spans="19:19" s="350" customFormat="1" ht="14.5">
      <c r="S357" s="436"/>
    </row>
    <row r="358" spans="19:19" s="350" customFormat="1" ht="14.5">
      <c r="S358" s="436"/>
    </row>
    <row r="359" spans="19:19" s="350" customFormat="1" ht="14.5">
      <c r="S359" s="436"/>
    </row>
    <row r="360" spans="19:19" s="350" customFormat="1" ht="14.5">
      <c r="S360" s="436"/>
    </row>
    <row r="361" spans="19:19" s="350" customFormat="1" ht="14.5">
      <c r="S361" s="436"/>
    </row>
    <row r="362" spans="19:19" s="350" customFormat="1" ht="14.5">
      <c r="S362" s="436"/>
    </row>
    <row r="363" spans="19:19" s="350" customFormat="1" ht="14.5">
      <c r="S363" s="436"/>
    </row>
    <row r="364" spans="19:19" s="350" customFormat="1" ht="14.5">
      <c r="S364" s="436"/>
    </row>
    <row r="365" spans="19:19" s="350" customFormat="1" ht="14.5">
      <c r="S365" s="436"/>
    </row>
    <row r="366" spans="19:19" s="350" customFormat="1" ht="14.5">
      <c r="S366" s="436"/>
    </row>
    <row r="367" spans="19:19" s="350" customFormat="1" ht="14.5">
      <c r="S367" s="436"/>
    </row>
    <row r="368" spans="19:19" s="350" customFormat="1" ht="14.5">
      <c r="S368" s="436"/>
    </row>
    <row r="369" spans="19:19" s="350" customFormat="1" ht="14.5">
      <c r="S369" s="436"/>
    </row>
    <row r="370" spans="19:19" s="350" customFormat="1" ht="14.5">
      <c r="S370" s="436"/>
    </row>
    <row r="371" spans="19:19" s="350" customFormat="1" ht="14.5">
      <c r="S371" s="436"/>
    </row>
    <row r="372" spans="19:19" s="350" customFormat="1" ht="14.5">
      <c r="S372" s="436"/>
    </row>
    <row r="373" spans="19:19" s="350" customFormat="1" ht="14.5">
      <c r="S373" s="436"/>
    </row>
    <row r="374" spans="19:19" s="350" customFormat="1" ht="14.5">
      <c r="S374" s="436"/>
    </row>
    <row r="375" spans="19:19" s="350" customFormat="1" ht="14.5">
      <c r="S375" s="436"/>
    </row>
    <row r="376" spans="19:19" s="350" customFormat="1" ht="14.5">
      <c r="S376" s="436"/>
    </row>
    <row r="377" spans="19:19" s="350" customFormat="1" ht="14.5">
      <c r="S377" s="436"/>
    </row>
    <row r="378" spans="19:19" s="350" customFormat="1" ht="14.5">
      <c r="S378" s="436"/>
    </row>
    <row r="379" spans="19:19" s="350" customFormat="1" ht="14.5">
      <c r="S379" s="436"/>
    </row>
    <row r="380" spans="19:19" s="350" customFormat="1" ht="14.5">
      <c r="S380" s="436"/>
    </row>
    <row r="381" spans="19:19" s="350" customFormat="1" ht="14.5">
      <c r="S381" s="436"/>
    </row>
    <row r="382" spans="19:19" s="350" customFormat="1" ht="14.5">
      <c r="S382" s="436"/>
    </row>
    <row r="383" spans="19:19" s="350" customFormat="1" ht="14.5">
      <c r="S383" s="436"/>
    </row>
    <row r="384" spans="19:19" s="350" customFormat="1" ht="14.5">
      <c r="S384" s="436"/>
    </row>
    <row r="385" spans="19:19" s="350" customFormat="1" ht="14.5">
      <c r="S385" s="436"/>
    </row>
    <row r="386" spans="19:19" s="350" customFormat="1" ht="14.5">
      <c r="S386" s="436"/>
    </row>
    <row r="387" spans="19:19" s="350" customFormat="1" ht="14.5">
      <c r="S387" s="436"/>
    </row>
    <row r="388" spans="19:19" s="350" customFormat="1" ht="14.5">
      <c r="S388" s="436"/>
    </row>
    <row r="389" spans="19:19" s="350" customFormat="1" ht="14.5">
      <c r="S389" s="436"/>
    </row>
    <row r="390" spans="19:19" s="350" customFormat="1" ht="14.5">
      <c r="S390" s="436"/>
    </row>
    <row r="391" spans="19:19" s="350" customFormat="1" ht="14.5">
      <c r="S391" s="436"/>
    </row>
    <row r="392" spans="19:19" s="350" customFormat="1" ht="14.5">
      <c r="S392" s="436"/>
    </row>
    <row r="393" spans="19:19" s="350" customFormat="1" ht="14.5">
      <c r="S393" s="436"/>
    </row>
    <row r="394" spans="19:19" s="350" customFormat="1" ht="14.5">
      <c r="S394" s="436"/>
    </row>
    <row r="395" spans="19:19" s="350" customFormat="1" ht="14.5">
      <c r="S395" s="436"/>
    </row>
    <row r="396" spans="19:19" s="350" customFormat="1" ht="14.5">
      <c r="S396" s="436"/>
    </row>
    <row r="397" spans="19:19" s="350" customFormat="1" ht="14.5">
      <c r="S397" s="436"/>
    </row>
    <row r="398" spans="19:19" s="350" customFormat="1" ht="14.5">
      <c r="S398" s="436"/>
    </row>
    <row r="399" spans="19:19" s="350" customFormat="1" ht="14.5">
      <c r="S399" s="436"/>
    </row>
    <row r="400" spans="19:19" s="350" customFormat="1" ht="14.5">
      <c r="S400" s="436"/>
    </row>
    <row r="401" spans="19:19" s="350" customFormat="1" ht="14.5">
      <c r="S401" s="436"/>
    </row>
    <row r="402" spans="19:19" s="350" customFormat="1" ht="14.5">
      <c r="S402" s="436"/>
    </row>
    <row r="403" spans="19:19" s="350" customFormat="1" ht="14.5">
      <c r="S403" s="436"/>
    </row>
    <row r="404" spans="19:19" s="350" customFormat="1" ht="14.5">
      <c r="S404" s="436"/>
    </row>
    <row r="405" spans="19:19" s="350" customFormat="1" ht="14.5">
      <c r="S405" s="436"/>
    </row>
    <row r="406" spans="19:19" s="350" customFormat="1" ht="14.5">
      <c r="S406" s="436"/>
    </row>
    <row r="407" spans="19:19" s="350" customFormat="1" ht="14.5">
      <c r="S407" s="436"/>
    </row>
    <row r="408" spans="19:19" s="350" customFormat="1" ht="14.5">
      <c r="S408" s="436"/>
    </row>
    <row r="409" spans="19:19" s="350" customFormat="1" ht="14.5">
      <c r="S409" s="436"/>
    </row>
    <row r="410" spans="19:19" s="350" customFormat="1" ht="14.5">
      <c r="S410" s="436"/>
    </row>
    <row r="411" spans="19:19" s="350" customFormat="1" ht="14.5">
      <c r="S411" s="436"/>
    </row>
    <row r="412" spans="19:19" s="350" customFormat="1" ht="14.5">
      <c r="S412" s="436"/>
    </row>
    <row r="413" spans="19:19" s="350" customFormat="1" ht="14.5">
      <c r="S413" s="436"/>
    </row>
    <row r="414" spans="19:19" s="350" customFormat="1" ht="14.5">
      <c r="S414" s="436"/>
    </row>
    <row r="415" spans="19:19" s="350" customFormat="1" ht="14.5">
      <c r="S415" s="436"/>
    </row>
    <row r="416" spans="19:19" s="350" customFormat="1" ht="14.5">
      <c r="S416" s="436"/>
    </row>
    <row r="417" spans="19:19" s="350" customFormat="1" ht="14.5">
      <c r="S417" s="436"/>
    </row>
    <row r="418" spans="19:19" s="350" customFormat="1" ht="14.5">
      <c r="S418" s="436"/>
    </row>
    <row r="419" spans="19:19" s="350" customFormat="1" ht="14.5">
      <c r="S419" s="436"/>
    </row>
    <row r="420" spans="19:19" s="350" customFormat="1" ht="14.5">
      <c r="S420" s="436"/>
    </row>
    <row r="421" spans="19:19" s="350" customFormat="1" ht="14.5">
      <c r="S421" s="436"/>
    </row>
    <row r="422" spans="19:19" s="350" customFormat="1" ht="14.5">
      <c r="S422" s="436"/>
    </row>
    <row r="423" spans="19:19" s="350" customFormat="1" ht="14.5">
      <c r="S423" s="436"/>
    </row>
    <row r="424" spans="19:19" s="350" customFormat="1" ht="14.5">
      <c r="S424" s="436"/>
    </row>
    <row r="425" spans="19:19" s="350" customFormat="1" ht="14.5">
      <c r="S425" s="436"/>
    </row>
    <row r="426" spans="19:19" s="350" customFormat="1" ht="14.5">
      <c r="S426" s="436"/>
    </row>
    <row r="427" spans="19:19" s="350" customFormat="1" ht="14.5">
      <c r="S427" s="436"/>
    </row>
    <row r="428" spans="19:19" s="350" customFormat="1" ht="14.5">
      <c r="S428" s="436"/>
    </row>
    <row r="429" spans="19:19" s="350" customFormat="1" ht="14.5">
      <c r="S429" s="436"/>
    </row>
    <row r="430" spans="19:19" s="350" customFormat="1" ht="14.5">
      <c r="S430" s="436"/>
    </row>
    <row r="431" spans="19:19" s="350" customFormat="1" ht="14.5">
      <c r="S431" s="436"/>
    </row>
    <row r="432" spans="19:19" s="350" customFormat="1" ht="14.5">
      <c r="S432" s="436"/>
    </row>
    <row r="433" spans="19:19" s="350" customFormat="1" ht="14.5">
      <c r="S433" s="436"/>
    </row>
    <row r="434" spans="19:19" s="350" customFormat="1" ht="14.5">
      <c r="S434" s="436"/>
    </row>
    <row r="435" spans="19:19" s="350" customFormat="1" ht="14.5">
      <c r="S435" s="436"/>
    </row>
    <row r="436" spans="19:19" s="350" customFormat="1" ht="14.5">
      <c r="S436" s="436"/>
    </row>
    <row r="437" spans="19:19" s="350" customFormat="1" ht="14.5">
      <c r="S437" s="436"/>
    </row>
    <row r="438" spans="19:19" s="350" customFormat="1" ht="14.5">
      <c r="S438" s="436"/>
    </row>
    <row r="439" spans="19:19" s="350" customFormat="1" ht="14.5">
      <c r="S439" s="436"/>
    </row>
    <row r="440" spans="19:19" s="350" customFormat="1" ht="14.5">
      <c r="S440" s="436"/>
    </row>
    <row r="441" spans="19:19" s="350" customFormat="1" ht="14.5">
      <c r="S441" s="436"/>
    </row>
    <row r="442" spans="19:19" s="350" customFormat="1" ht="14.5">
      <c r="S442" s="436"/>
    </row>
    <row r="443" spans="19:19" s="350" customFormat="1" ht="14.5">
      <c r="S443" s="436"/>
    </row>
    <row r="444" spans="19:19" s="350" customFormat="1" ht="14.5">
      <c r="S444" s="436"/>
    </row>
    <row r="445" spans="19:19" s="350" customFormat="1" ht="14.5">
      <c r="S445" s="436"/>
    </row>
    <row r="446" spans="19:19" s="350" customFormat="1" ht="14.5">
      <c r="S446" s="436"/>
    </row>
    <row r="447" spans="19:19" s="350" customFormat="1" ht="14.5">
      <c r="S447" s="436"/>
    </row>
    <row r="448" spans="19:19" s="350" customFormat="1" ht="14.5">
      <c r="S448" s="436"/>
    </row>
    <row r="449" spans="19:19" s="350" customFormat="1" ht="14.5">
      <c r="S449" s="436"/>
    </row>
    <row r="450" spans="19:19" s="350" customFormat="1" ht="14.5">
      <c r="S450" s="436"/>
    </row>
    <row r="451" spans="19:19" s="350" customFormat="1" ht="14.5">
      <c r="S451" s="436"/>
    </row>
    <row r="452" spans="19:19" s="350" customFormat="1" ht="14.5">
      <c r="S452" s="436"/>
    </row>
    <row r="453" spans="19:19" s="350" customFormat="1" ht="14.5">
      <c r="S453" s="436"/>
    </row>
    <row r="454" spans="19:19" s="350" customFormat="1" ht="14.5">
      <c r="S454" s="436"/>
    </row>
    <row r="455" spans="19:19" s="350" customFormat="1" ht="14.5">
      <c r="S455" s="436"/>
    </row>
    <row r="456" spans="19:19" s="350" customFormat="1" ht="14.5">
      <c r="S456" s="436"/>
    </row>
    <row r="457" spans="19:19" s="350" customFormat="1" ht="14.5">
      <c r="S457" s="436"/>
    </row>
    <row r="458" spans="19:19" s="350" customFormat="1" ht="14.5">
      <c r="S458" s="436"/>
    </row>
    <row r="459" spans="19:19" s="350" customFormat="1" ht="14.5">
      <c r="S459" s="436"/>
    </row>
    <row r="460" spans="19:19" s="350" customFormat="1" ht="14.5">
      <c r="S460" s="436"/>
    </row>
    <row r="461" spans="19:19" s="350" customFormat="1" ht="14.5">
      <c r="S461" s="436"/>
    </row>
    <row r="462" spans="19:19" s="350" customFormat="1" ht="14.5">
      <c r="S462" s="436"/>
    </row>
    <row r="463" spans="19:19" s="350" customFormat="1" ht="14.5">
      <c r="S463" s="436"/>
    </row>
    <row r="464" spans="19:19" s="350" customFormat="1" ht="14.5">
      <c r="S464" s="436"/>
    </row>
    <row r="465" spans="19:19" s="350" customFormat="1" ht="14.5">
      <c r="S465" s="436"/>
    </row>
    <row r="466" spans="19:19" s="350" customFormat="1" ht="14.5">
      <c r="S466" s="436"/>
    </row>
    <row r="467" spans="19:19" s="350" customFormat="1" ht="14.5">
      <c r="S467" s="436"/>
    </row>
    <row r="468" spans="19:19" s="350" customFormat="1" ht="14.5">
      <c r="S468" s="436"/>
    </row>
    <row r="469" spans="19:19" s="350" customFormat="1" ht="14.5">
      <c r="S469" s="436"/>
    </row>
    <row r="470" spans="19:19" s="350" customFormat="1" ht="14.5">
      <c r="S470" s="436"/>
    </row>
    <row r="471" spans="19:19" s="350" customFormat="1" ht="14.5">
      <c r="S471" s="436"/>
    </row>
    <row r="472" spans="19:19" s="350" customFormat="1" ht="14.5">
      <c r="S472" s="436"/>
    </row>
    <row r="473" spans="19:19" s="350" customFormat="1" ht="14.5">
      <c r="S473" s="436"/>
    </row>
    <row r="474" spans="19:19" s="350" customFormat="1" ht="14.5">
      <c r="S474" s="436"/>
    </row>
    <row r="475" spans="19:19" s="350" customFormat="1" ht="14.5">
      <c r="S475" s="436"/>
    </row>
    <row r="476" spans="19:19" s="350" customFormat="1" ht="14.5">
      <c r="S476" s="436"/>
    </row>
    <row r="477" spans="19:19" s="350" customFormat="1" ht="14.5">
      <c r="S477" s="436"/>
    </row>
    <row r="478" spans="19:19" s="350" customFormat="1" ht="14.5">
      <c r="S478" s="436"/>
    </row>
    <row r="479" spans="19:19" s="350" customFormat="1" ht="14.5">
      <c r="S479" s="436"/>
    </row>
    <row r="480" spans="19:19" s="350" customFormat="1" ht="14.5">
      <c r="S480" s="436"/>
    </row>
    <row r="481" spans="19:19" s="350" customFormat="1" ht="14.5">
      <c r="S481" s="436"/>
    </row>
    <row r="482" spans="19:19" s="350" customFormat="1" ht="14.5">
      <c r="S482" s="436"/>
    </row>
    <row r="483" spans="19:19" s="350" customFormat="1" ht="14.5">
      <c r="S483" s="436"/>
    </row>
    <row r="484" spans="19:19" s="350" customFormat="1" ht="14.5">
      <c r="S484" s="436"/>
    </row>
    <row r="485" spans="19:19" s="350" customFormat="1" ht="14.5">
      <c r="S485" s="436"/>
    </row>
    <row r="486" spans="19:19" s="350" customFormat="1" ht="14.5">
      <c r="S486" s="436"/>
    </row>
    <row r="487" spans="19:19" s="350" customFormat="1" ht="14.5">
      <c r="S487" s="436"/>
    </row>
    <row r="488" spans="19:19" s="350" customFormat="1" ht="14.5">
      <c r="S488" s="436"/>
    </row>
    <row r="489" spans="19:19" s="350" customFormat="1" ht="14.5">
      <c r="S489" s="436"/>
    </row>
    <row r="490" spans="19:19" s="350" customFormat="1" ht="14.5">
      <c r="S490" s="436"/>
    </row>
    <row r="491" spans="19:19" s="350" customFormat="1" ht="14.5">
      <c r="S491" s="436"/>
    </row>
    <row r="492" spans="19:19" s="350" customFormat="1" ht="14.5">
      <c r="S492" s="436"/>
    </row>
    <row r="493" spans="19:19" s="350" customFormat="1" ht="14.5">
      <c r="S493" s="436"/>
    </row>
    <row r="494" spans="19:19" s="350" customFormat="1" ht="14.5">
      <c r="S494" s="436"/>
    </row>
    <row r="495" spans="19:19" s="350" customFormat="1" ht="14.5">
      <c r="S495" s="436"/>
    </row>
    <row r="496" spans="19:19" s="350" customFormat="1" ht="14.5">
      <c r="S496" s="436"/>
    </row>
    <row r="497" spans="19:19" s="350" customFormat="1" ht="14.5">
      <c r="S497" s="436"/>
    </row>
    <row r="498" spans="19:19" s="350" customFormat="1" ht="14.5">
      <c r="S498" s="436"/>
    </row>
    <row r="499" spans="19:19" s="350" customFormat="1" ht="14.5">
      <c r="S499" s="436"/>
    </row>
    <row r="500" spans="19:19" s="350" customFormat="1" ht="14.5">
      <c r="S500" s="436"/>
    </row>
    <row r="501" spans="19:19" s="350" customFormat="1" ht="14.5">
      <c r="S501" s="436"/>
    </row>
    <row r="502" spans="19:19" s="350" customFormat="1" ht="14.5">
      <c r="S502" s="436"/>
    </row>
    <row r="503" spans="19:19" s="350" customFormat="1" ht="14.5">
      <c r="S503" s="436"/>
    </row>
    <row r="504" spans="19:19" s="350" customFormat="1" ht="14.5">
      <c r="S504" s="436"/>
    </row>
    <row r="505" spans="19:19" s="350" customFormat="1" ht="14.5">
      <c r="S505" s="436"/>
    </row>
    <row r="506" spans="19:19" s="350" customFormat="1" ht="14.5">
      <c r="S506" s="436"/>
    </row>
    <row r="507" spans="19:19" s="350" customFormat="1" ht="14.5">
      <c r="S507" s="436"/>
    </row>
    <row r="508" spans="19:19" s="350" customFormat="1" ht="14.5">
      <c r="S508" s="436"/>
    </row>
    <row r="509" spans="19:19" s="350" customFormat="1" ht="14.5">
      <c r="S509" s="436"/>
    </row>
    <row r="510" spans="19:19" s="350" customFormat="1" ht="14.5">
      <c r="S510" s="436"/>
    </row>
    <row r="511" spans="19:19" s="350" customFormat="1" ht="14.5">
      <c r="S511" s="436"/>
    </row>
    <row r="512" spans="19:19" s="350" customFormat="1" ht="14.5">
      <c r="S512" s="436"/>
    </row>
    <row r="513" spans="19:19" s="350" customFormat="1" ht="14.5">
      <c r="S513" s="436"/>
    </row>
    <row r="514" spans="19:19" s="350" customFormat="1" ht="14.5">
      <c r="S514" s="436"/>
    </row>
    <row r="515" spans="19:19" s="350" customFormat="1" ht="14.5">
      <c r="S515" s="436"/>
    </row>
    <row r="516" spans="19:19" s="350" customFormat="1" ht="14.5">
      <c r="S516" s="436"/>
    </row>
    <row r="517" spans="19:19" s="350" customFormat="1" ht="14.5">
      <c r="S517" s="436"/>
    </row>
    <row r="518" spans="19:19" s="350" customFormat="1" ht="14.5">
      <c r="S518" s="436"/>
    </row>
    <row r="519" spans="19:19" s="350" customFormat="1" ht="14.5">
      <c r="S519" s="436"/>
    </row>
    <row r="520" spans="19:19" s="350" customFormat="1" ht="14.5">
      <c r="S520" s="436"/>
    </row>
    <row r="521" spans="19:19" s="350" customFormat="1" ht="14.5">
      <c r="S521" s="436"/>
    </row>
    <row r="522" spans="19:19" s="350" customFormat="1" ht="14.5">
      <c r="S522" s="436"/>
    </row>
    <row r="523" spans="19:19" s="350" customFormat="1" ht="14.5">
      <c r="S523" s="436"/>
    </row>
    <row r="524" spans="19:19" s="350" customFormat="1" ht="14.5">
      <c r="S524" s="436"/>
    </row>
    <row r="525" spans="19:19" s="350" customFormat="1" ht="14.5">
      <c r="S525" s="436"/>
    </row>
    <row r="526" spans="19:19" s="350" customFormat="1" ht="14.5">
      <c r="S526" s="436"/>
    </row>
    <row r="527" spans="19:19" s="350" customFormat="1" ht="14.5">
      <c r="S527" s="436"/>
    </row>
    <row r="528" spans="19:19" s="350" customFormat="1" ht="14.5">
      <c r="S528" s="436"/>
    </row>
    <row r="529" spans="19:19" s="350" customFormat="1" ht="14.5">
      <c r="S529" s="436"/>
    </row>
    <row r="530" spans="19:19" s="350" customFormat="1" ht="14.5">
      <c r="S530" s="436"/>
    </row>
    <row r="531" spans="19:19" s="350" customFormat="1" ht="14.5">
      <c r="S531" s="436"/>
    </row>
    <row r="532" spans="19:19" s="350" customFormat="1" ht="14.5">
      <c r="S532" s="436"/>
    </row>
    <row r="533" spans="19:19" s="350" customFormat="1" ht="14.5">
      <c r="S533" s="436"/>
    </row>
    <row r="534" spans="19:19" s="350" customFormat="1" ht="14.5">
      <c r="S534" s="436"/>
    </row>
    <row r="535" spans="19:19" s="350" customFormat="1" ht="14.5">
      <c r="S535" s="436"/>
    </row>
    <row r="536" spans="19:19" s="350" customFormat="1" ht="14.5">
      <c r="S536" s="436"/>
    </row>
    <row r="537" spans="19:19" s="350" customFormat="1" ht="14.5">
      <c r="S537" s="436"/>
    </row>
    <row r="538" spans="19:19" s="350" customFormat="1" ht="14.5">
      <c r="S538" s="436"/>
    </row>
    <row r="539" spans="19:19" s="350" customFormat="1" ht="14.5">
      <c r="S539" s="436"/>
    </row>
    <row r="540" spans="19:19" s="350" customFormat="1" ht="14.5">
      <c r="S540" s="436"/>
    </row>
    <row r="541" spans="19:19" s="350" customFormat="1" ht="14.5">
      <c r="S541" s="436"/>
    </row>
    <row r="542" spans="19:19" s="350" customFormat="1" ht="14.5">
      <c r="S542" s="436"/>
    </row>
    <row r="543" spans="19:19" s="350" customFormat="1" ht="14.5">
      <c r="S543" s="436"/>
    </row>
    <row r="544" spans="19:19" s="350" customFormat="1" ht="14.5">
      <c r="S544" s="436"/>
    </row>
    <row r="545" spans="19:19" s="350" customFormat="1" ht="14.5">
      <c r="S545" s="436"/>
    </row>
    <row r="546" spans="19:19" s="350" customFormat="1" ht="14.5">
      <c r="S546" s="436"/>
    </row>
    <row r="547" spans="19:19" s="350" customFormat="1" ht="14.5">
      <c r="S547" s="436"/>
    </row>
    <row r="548" spans="19:19" s="350" customFormat="1" ht="14.5">
      <c r="S548" s="436"/>
    </row>
    <row r="549" spans="19:19" s="350" customFormat="1" ht="14.5">
      <c r="S549" s="436"/>
    </row>
    <row r="550" spans="19:19" s="350" customFormat="1" ht="14.5">
      <c r="S550" s="436"/>
    </row>
    <row r="551" spans="19:19" s="350" customFormat="1" ht="14.5">
      <c r="S551" s="436"/>
    </row>
    <row r="552" spans="19:19" s="350" customFormat="1" ht="14.5">
      <c r="S552" s="436"/>
    </row>
    <row r="553" spans="19:19" s="350" customFormat="1" ht="14.5">
      <c r="S553" s="436"/>
    </row>
    <row r="554" spans="19:19" s="350" customFormat="1" ht="14.5">
      <c r="S554" s="436"/>
    </row>
    <row r="555" spans="19:19" s="350" customFormat="1" ht="14.5">
      <c r="S555" s="436"/>
    </row>
    <row r="556" spans="19:19" s="350" customFormat="1" ht="14.5">
      <c r="S556" s="436"/>
    </row>
    <row r="557" spans="19:19" s="350" customFormat="1" ht="14.5">
      <c r="S557" s="436"/>
    </row>
    <row r="558" spans="19:19" s="350" customFormat="1" ht="14.5">
      <c r="S558" s="436"/>
    </row>
    <row r="559" spans="19:19" s="350" customFormat="1" ht="14.5">
      <c r="S559" s="436"/>
    </row>
    <row r="560" spans="19:19" s="350" customFormat="1" ht="14.5">
      <c r="S560" s="436"/>
    </row>
    <row r="561" spans="19:19" s="350" customFormat="1" ht="14.5">
      <c r="S561" s="436"/>
    </row>
    <row r="562" spans="19:19" s="350" customFormat="1" ht="14.5">
      <c r="S562" s="436"/>
    </row>
    <row r="563" spans="19:19" s="350" customFormat="1" ht="14.5">
      <c r="S563" s="436"/>
    </row>
    <row r="564" spans="19:19" s="350" customFormat="1" ht="14.5">
      <c r="S564" s="436"/>
    </row>
    <row r="565" spans="19:19" s="350" customFormat="1" ht="14.5">
      <c r="S565" s="436"/>
    </row>
    <row r="566" spans="19:19" s="350" customFormat="1" ht="14.5">
      <c r="S566" s="436"/>
    </row>
    <row r="567" spans="19:19" s="350" customFormat="1" ht="14.5">
      <c r="S567" s="436"/>
    </row>
    <row r="568" spans="19:19" s="350" customFormat="1" ht="14.5">
      <c r="S568" s="436"/>
    </row>
    <row r="569" spans="19:19" s="350" customFormat="1" ht="14.5">
      <c r="S569" s="436"/>
    </row>
    <row r="570" spans="19:19" s="350" customFormat="1" ht="14.5">
      <c r="S570" s="436"/>
    </row>
    <row r="571" spans="19:19" s="350" customFormat="1" ht="14.5">
      <c r="S571" s="436"/>
    </row>
    <row r="572" spans="19:19" s="350" customFormat="1" ht="14.5">
      <c r="S572" s="436"/>
    </row>
    <row r="573" spans="19:19" s="350" customFormat="1" ht="14.5">
      <c r="S573" s="436"/>
    </row>
    <row r="574" spans="19:19" s="350" customFormat="1" ht="14.5">
      <c r="S574" s="436"/>
    </row>
    <row r="575" spans="19:19" s="350" customFormat="1" ht="14.5">
      <c r="S575" s="436"/>
    </row>
    <row r="576" spans="19:19" s="350" customFormat="1" ht="14.5">
      <c r="S576" s="436"/>
    </row>
    <row r="577" spans="19:19" s="350" customFormat="1" ht="14.5">
      <c r="S577" s="436"/>
    </row>
    <row r="578" spans="19:19" s="350" customFormat="1" ht="14.5">
      <c r="S578" s="436"/>
    </row>
    <row r="579" spans="19:19" s="350" customFormat="1" ht="14.5">
      <c r="S579" s="436"/>
    </row>
    <row r="580" spans="19:19" s="350" customFormat="1" ht="14.5">
      <c r="S580" s="436"/>
    </row>
    <row r="581" spans="19:19" s="350" customFormat="1" ht="14.5">
      <c r="S581" s="436"/>
    </row>
    <row r="582" spans="19:19" s="350" customFormat="1" ht="14.5">
      <c r="S582" s="436"/>
    </row>
    <row r="583" spans="19:19" s="350" customFormat="1" ht="14.5">
      <c r="S583" s="436"/>
    </row>
    <row r="584" spans="19:19" s="350" customFormat="1" ht="14.5">
      <c r="S584" s="436"/>
    </row>
    <row r="585" spans="19:19" s="350" customFormat="1" ht="14.5">
      <c r="S585" s="436"/>
    </row>
    <row r="586" spans="19:19" s="350" customFormat="1" ht="14.5">
      <c r="S586" s="436"/>
    </row>
    <row r="587" spans="19:19" s="350" customFormat="1" ht="14.5">
      <c r="S587" s="436"/>
    </row>
    <row r="588" spans="19:19" s="350" customFormat="1" ht="14.5">
      <c r="S588" s="436"/>
    </row>
    <row r="589" spans="19:19" s="350" customFormat="1" ht="14.5">
      <c r="S589" s="436"/>
    </row>
    <row r="590" spans="19:19" s="350" customFormat="1" ht="14.5">
      <c r="S590" s="436"/>
    </row>
    <row r="591" spans="19:19" s="350" customFormat="1" ht="14.5">
      <c r="S591" s="436"/>
    </row>
    <row r="592" spans="19:19" s="350" customFormat="1" ht="14.5">
      <c r="S592" s="436"/>
    </row>
    <row r="593" spans="19:19" s="350" customFormat="1" ht="14.5">
      <c r="S593" s="436"/>
    </row>
    <row r="594" spans="19:19" s="350" customFormat="1" ht="14.5">
      <c r="S594" s="436"/>
    </row>
    <row r="595" spans="19:19" s="350" customFormat="1" ht="14.5">
      <c r="S595" s="436"/>
    </row>
    <row r="596" spans="19:19" s="350" customFormat="1" ht="14.5">
      <c r="S596" s="436"/>
    </row>
    <row r="597" spans="19:19" s="350" customFormat="1" ht="14.5">
      <c r="S597" s="436"/>
    </row>
    <row r="598" spans="19:19" s="350" customFormat="1" ht="14.5">
      <c r="S598" s="436"/>
    </row>
    <row r="599" spans="19:19" s="350" customFormat="1" ht="14.5">
      <c r="S599" s="436"/>
    </row>
    <row r="600" spans="19:19" s="350" customFormat="1" ht="14.5">
      <c r="S600" s="436"/>
    </row>
    <row r="601" spans="19:19" s="350" customFormat="1" ht="14.5">
      <c r="S601" s="436"/>
    </row>
    <row r="602" spans="19:19" s="350" customFormat="1" ht="14.5">
      <c r="S602" s="436"/>
    </row>
    <row r="603" spans="19:19" s="350" customFormat="1" ht="14.5">
      <c r="S603" s="436"/>
    </row>
    <row r="604" spans="19:19" s="350" customFormat="1" ht="14.5">
      <c r="S604" s="436"/>
    </row>
    <row r="605" spans="19:19" s="350" customFormat="1" ht="14.5">
      <c r="S605" s="436"/>
    </row>
    <row r="606" spans="19:19" s="350" customFormat="1" ht="14.5">
      <c r="S606" s="436"/>
    </row>
    <row r="607" spans="19:19" s="350" customFormat="1" ht="14.5">
      <c r="S607" s="436"/>
    </row>
    <row r="608" spans="19:19" s="350" customFormat="1" ht="14.5">
      <c r="S608" s="436"/>
    </row>
    <row r="609" spans="19:19" s="350" customFormat="1" ht="14.5">
      <c r="S609" s="436"/>
    </row>
    <row r="610" spans="19:19" s="350" customFormat="1" ht="14.5">
      <c r="S610" s="436"/>
    </row>
    <row r="611" spans="19:19" s="350" customFormat="1" ht="14.5">
      <c r="S611" s="436"/>
    </row>
    <row r="612" spans="19:19" s="350" customFormat="1" ht="14.5">
      <c r="S612" s="436"/>
    </row>
    <row r="613" spans="19:19" s="350" customFormat="1" ht="14.5">
      <c r="S613" s="436"/>
    </row>
    <row r="614" spans="19:19" s="350" customFormat="1" ht="14.5">
      <c r="S614" s="436"/>
    </row>
    <row r="615" spans="19:19" s="350" customFormat="1" ht="14.5">
      <c r="S615" s="436"/>
    </row>
    <row r="616" spans="19:19" s="350" customFormat="1" ht="14.5">
      <c r="S616" s="436"/>
    </row>
    <row r="617" spans="19:19" s="350" customFormat="1" ht="14.5">
      <c r="S617" s="436"/>
    </row>
    <row r="618" spans="19:19" s="350" customFormat="1" ht="14.5">
      <c r="S618" s="436"/>
    </row>
    <row r="619" spans="19:19" s="350" customFormat="1" ht="14.5">
      <c r="S619" s="436"/>
    </row>
    <row r="620" spans="19:19" s="350" customFormat="1" ht="14.5">
      <c r="S620" s="436"/>
    </row>
    <row r="621" spans="19:19" s="350" customFormat="1" ht="14.5">
      <c r="S621" s="436"/>
    </row>
    <row r="622" spans="19:19" s="350" customFormat="1" ht="14.5">
      <c r="S622" s="436"/>
    </row>
    <row r="623" spans="19:19" s="350" customFormat="1" ht="14.5">
      <c r="S623" s="436"/>
    </row>
    <row r="624" spans="19:19" s="350" customFormat="1" ht="14.5">
      <c r="S624" s="436"/>
    </row>
    <row r="625" spans="19:19" s="350" customFormat="1" ht="14.5">
      <c r="S625" s="436"/>
    </row>
    <row r="626" spans="19:19" s="350" customFormat="1" ht="14.5">
      <c r="S626" s="436"/>
    </row>
    <row r="627" spans="19:19" s="350" customFormat="1" ht="14.5">
      <c r="S627" s="436"/>
    </row>
    <row r="628" spans="19:19" s="350" customFormat="1" ht="14.5">
      <c r="S628" s="436"/>
    </row>
    <row r="629" spans="19:19" s="350" customFormat="1" ht="14.5">
      <c r="S629" s="436"/>
    </row>
    <row r="630" spans="19:19" s="350" customFormat="1" ht="14.5">
      <c r="S630" s="436"/>
    </row>
    <row r="631" spans="19:19" s="350" customFormat="1" ht="14.5">
      <c r="S631" s="436"/>
    </row>
    <row r="632" spans="19:19" s="350" customFormat="1" ht="14.5">
      <c r="S632" s="436"/>
    </row>
    <row r="633" spans="19:19" s="350" customFormat="1" ht="14.5">
      <c r="S633" s="436"/>
    </row>
    <row r="634" spans="19:19" s="350" customFormat="1" ht="14.5">
      <c r="S634" s="436"/>
    </row>
    <row r="635" spans="19:19" s="350" customFormat="1" ht="14.5">
      <c r="S635" s="436"/>
    </row>
    <row r="636" spans="19:19" s="350" customFormat="1" ht="14.5">
      <c r="S636" s="436"/>
    </row>
    <row r="637" spans="19:19" s="350" customFormat="1" ht="14.5">
      <c r="S637" s="436"/>
    </row>
    <row r="638" spans="19:19" s="350" customFormat="1" ht="14.5">
      <c r="S638" s="436"/>
    </row>
    <row r="639" spans="19:19" s="350" customFormat="1" ht="14.5">
      <c r="S639" s="436"/>
    </row>
    <row r="640" spans="19:19" s="350" customFormat="1" ht="14.5">
      <c r="S640" s="436"/>
    </row>
    <row r="641" spans="19:19" s="350" customFormat="1" ht="14.5">
      <c r="S641" s="436"/>
    </row>
    <row r="642" spans="19:19" s="350" customFormat="1" ht="14.5">
      <c r="S642" s="436"/>
    </row>
    <row r="643" spans="19:19" s="350" customFormat="1" ht="14.5">
      <c r="S643" s="436"/>
    </row>
    <row r="644" spans="19:19" s="350" customFormat="1" ht="14.5">
      <c r="S644" s="436"/>
    </row>
    <row r="645" spans="19:19" s="350" customFormat="1" ht="14.5">
      <c r="S645" s="436"/>
    </row>
    <row r="646" spans="19:19" s="350" customFormat="1" ht="14.5">
      <c r="S646" s="436"/>
    </row>
    <row r="647" spans="19:19" s="350" customFormat="1" ht="14.5">
      <c r="S647" s="436"/>
    </row>
    <row r="648" spans="19:19" s="350" customFormat="1" ht="14.5">
      <c r="S648" s="436"/>
    </row>
    <row r="649" spans="19:19" s="350" customFormat="1" ht="14.5">
      <c r="S649" s="436"/>
    </row>
    <row r="650" spans="19:19" s="350" customFormat="1" ht="14.5">
      <c r="S650" s="436"/>
    </row>
    <row r="651" spans="19:19" s="350" customFormat="1" ht="14.5">
      <c r="S651" s="436"/>
    </row>
    <row r="652" spans="19:19" s="350" customFormat="1" ht="14.5">
      <c r="S652" s="436"/>
    </row>
    <row r="653" spans="19:19" s="350" customFormat="1" ht="14.5">
      <c r="S653" s="436"/>
    </row>
    <row r="654" spans="19:19" s="350" customFormat="1" ht="14.5">
      <c r="S654" s="436"/>
    </row>
    <row r="655" spans="19:19" s="350" customFormat="1" ht="14.5">
      <c r="S655" s="436"/>
    </row>
    <row r="656" spans="19:19" s="350" customFormat="1" ht="14.5">
      <c r="S656" s="436"/>
    </row>
    <row r="657" spans="19:19" s="350" customFormat="1" ht="14.5">
      <c r="S657" s="436"/>
    </row>
    <row r="658" spans="19:19" s="350" customFormat="1" ht="14.5">
      <c r="S658" s="436"/>
    </row>
    <row r="659" spans="19:19" s="350" customFormat="1" ht="14.5">
      <c r="S659" s="436"/>
    </row>
    <row r="660" spans="19:19" s="350" customFormat="1" ht="14.5">
      <c r="S660" s="436"/>
    </row>
    <row r="661" spans="19:19" s="350" customFormat="1" ht="14.5">
      <c r="S661" s="436"/>
    </row>
    <row r="662" spans="19:19" s="350" customFormat="1" ht="14.5">
      <c r="S662" s="436"/>
    </row>
    <row r="663" spans="19:19" s="350" customFormat="1" ht="14.5">
      <c r="S663" s="436"/>
    </row>
    <row r="664" spans="19:19" s="350" customFormat="1" ht="14.5">
      <c r="S664" s="436"/>
    </row>
    <row r="665" spans="19:19" s="350" customFormat="1" ht="14.5">
      <c r="S665" s="436"/>
    </row>
    <row r="666" spans="19:19" s="350" customFormat="1" ht="14.5">
      <c r="S666" s="436"/>
    </row>
    <row r="667" spans="19:19" s="350" customFormat="1" ht="14.5">
      <c r="S667" s="436"/>
    </row>
    <row r="668" spans="19:19" s="350" customFormat="1" ht="14.5">
      <c r="S668" s="436"/>
    </row>
    <row r="669" spans="19:19" s="350" customFormat="1" ht="14.5">
      <c r="S669" s="436"/>
    </row>
    <row r="670" spans="19:19" s="350" customFormat="1" ht="14.5">
      <c r="S670" s="436"/>
    </row>
    <row r="671" spans="19:19" s="350" customFormat="1" ht="14.5">
      <c r="S671" s="436"/>
    </row>
    <row r="672" spans="19:19" s="350" customFormat="1" ht="14.5">
      <c r="S672" s="436"/>
    </row>
    <row r="673" spans="19:19" s="350" customFormat="1" ht="14.5">
      <c r="S673" s="436"/>
    </row>
    <row r="674" spans="19:19" s="350" customFormat="1" ht="14.5">
      <c r="S674" s="436"/>
    </row>
    <row r="675" spans="19:19" s="350" customFormat="1" ht="14.5">
      <c r="S675" s="436"/>
    </row>
    <row r="676" spans="19:19" s="350" customFormat="1" ht="14.5">
      <c r="S676" s="436"/>
    </row>
    <row r="677" spans="19:19" s="350" customFormat="1" ht="14.5">
      <c r="S677" s="436"/>
    </row>
    <row r="678" spans="19:19" s="350" customFormat="1" ht="14.5">
      <c r="S678" s="436"/>
    </row>
    <row r="679" spans="19:19" s="350" customFormat="1" ht="14.5">
      <c r="S679" s="436"/>
    </row>
    <row r="680" spans="19:19" s="350" customFormat="1" ht="14.5">
      <c r="S680" s="436"/>
    </row>
    <row r="681" spans="19:19" s="350" customFormat="1" ht="14.5">
      <c r="S681" s="436"/>
    </row>
    <row r="682" spans="19:19" s="350" customFormat="1" ht="14.5">
      <c r="S682" s="436"/>
    </row>
    <row r="683" spans="19:19" s="350" customFormat="1" ht="14.5">
      <c r="S683" s="436"/>
    </row>
    <row r="684" spans="19:19" s="350" customFormat="1" ht="14.5">
      <c r="S684" s="436"/>
    </row>
    <row r="685" spans="19:19" s="350" customFormat="1" ht="14.5">
      <c r="S685" s="436"/>
    </row>
    <row r="686" spans="19:19" s="350" customFormat="1" ht="14.5">
      <c r="S686" s="436"/>
    </row>
    <row r="687" spans="19:19" s="350" customFormat="1" ht="14.5">
      <c r="S687" s="436"/>
    </row>
    <row r="688" spans="19:19" s="350" customFormat="1" ht="14.5">
      <c r="S688" s="436"/>
    </row>
    <row r="689" spans="19:19" s="350" customFormat="1" ht="14.5">
      <c r="S689" s="436"/>
    </row>
    <row r="690" spans="19:19" s="350" customFormat="1" ht="14.5">
      <c r="S690" s="436"/>
    </row>
    <row r="691" spans="19:19" s="350" customFormat="1" ht="14.5">
      <c r="S691" s="436"/>
    </row>
    <row r="692" spans="19:19" s="350" customFormat="1" ht="14.5">
      <c r="S692" s="436"/>
    </row>
    <row r="693" spans="19:19" s="350" customFormat="1" ht="14.5">
      <c r="S693" s="436"/>
    </row>
    <row r="694" spans="19:19" s="350" customFormat="1" ht="14.5">
      <c r="S694" s="436"/>
    </row>
    <row r="695" spans="19:19" s="350" customFormat="1" ht="14.5">
      <c r="S695" s="436"/>
    </row>
    <row r="696" spans="19:19" s="350" customFormat="1" ht="14.5">
      <c r="S696" s="436"/>
    </row>
    <row r="697" spans="19:19" s="350" customFormat="1" ht="14.5">
      <c r="S697" s="436"/>
    </row>
    <row r="698" spans="19:19" s="350" customFormat="1" ht="14.5">
      <c r="S698" s="436"/>
    </row>
    <row r="699" spans="19:19" s="350" customFormat="1" ht="14.5">
      <c r="S699" s="436"/>
    </row>
    <row r="700" spans="19:19" s="350" customFormat="1" ht="14.5">
      <c r="S700" s="436"/>
    </row>
    <row r="701" spans="19:19" s="350" customFormat="1" ht="14.5">
      <c r="S701" s="436"/>
    </row>
    <row r="702" spans="19:19" s="350" customFormat="1" ht="14.5">
      <c r="S702" s="436"/>
    </row>
    <row r="703" spans="19:19" s="350" customFormat="1" ht="14.5">
      <c r="S703" s="436"/>
    </row>
    <row r="704" spans="19:19" s="350" customFormat="1" ht="14.5">
      <c r="S704" s="436"/>
    </row>
    <row r="705" spans="19:19" s="350" customFormat="1" ht="14.5">
      <c r="S705" s="436"/>
    </row>
    <row r="706" spans="19:19" s="350" customFormat="1" ht="14.5">
      <c r="S706" s="436"/>
    </row>
    <row r="707" spans="19:19" s="350" customFormat="1" ht="14.5">
      <c r="S707" s="436"/>
    </row>
    <row r="708" spans="19:19" s="350" customFormat="1" ht="14.5">
      <c r="S708" s="436"/>
    </row>
    <row r="709" spans="19:19" s="350" customFormat="1" ht="14.5">
      <c r="S709" s="436"/>
    </row>
    <row r="710" spans="19:19" s="350" customFormat="1" ht="14.5">
      <c r="S710" s="436"/>
    </row>
    <row r="711" spans="19:19" s="350" customFormat="1" ht="14.5">
      <c r="S711" s="436"/>
    </row>
    <row r="712" spans="19:19" s="350" customFormat="1" ht="14.5">
      <c r="S712" s="436"/>
    </row>
    <row r="713" spans="19:19" s="350" customFormat="1" ht="14.5">
      <c r="S713" s="436"/>
    </row>
    <row r="714" spans="19:19" s="350" customFormat="1" ht="14.5">
      <c r="S714" s="436"/>
    </row>
    <row r="715" spans="19:19" s="350" customFormat="1" ht="14.5">
      <c r="S715" s="436"/>
    </row>
    <row r="716" spans="19:19" s="350" customFormat="1" ht="14.5">
      <c r="S716" s="436"/>
    </row>
    <row r="717" spans="19:19" s="350" customFormat="1" ht="14.5">
      <c r="S717" s="436"/>
    </row>
    <row r="718" spans="19:19" s="350" customFormat="1" ht="14.5">
      <c r="S718" s="436"/>
    </row>
    <row r="719" spans="19:19" s="350" customFormat="1" ht="14.5">
      <c r="S719" s="436"/>
    </row>
    <row r="720" spans="19:19" s="350" customFormat="1" ht="14.5">
      <c r="S720" s="436"/>
    </row>
    <row r="721" spans="19:19" s="350" customFormat="1" ht="14.5">
      <c r="S721" s="436"/>
    </row>
    <row r="722" spans="19:19" s="350" customFormat="1" ht="14.5">
      <c r="S722" s="436"/>
    </row>
    <row r="723" spans="19:19" s="350" customFormat="1" ht="14.5">
      <c r="S723" s="436"/>
    </row>
    <row r="724" spans="19:19" s="350" customFormat="1" ht="14.5">
      <c r="S724" s="436"/>
    </row>
    <row r="725" spans="19:19" s="350" customFormat="1" ht="14.5">
      <c r="S725" s="436"/>
    </row>
    <row r="726" spans="19:19" s="350" customFormat="1" ht="14.5">
      <c r="S726" s="436"/>
    </row>
    <row r="727" spans="19:19" s="350" customFormat="1" ht="14.5">
      <c r="S727" s="436"/>
    </row>
    <row r="728" spans="19:19" s="350" customFormat="1" ht="14.5">
      <c r="S728" s="436"/>
    </row>
    <row r="729" spans="19:19" s="350" customFormat="1" ht="14.5">
      <c r="S729" s="436"/>
    </row>
    <row r="730" spans="19:19" s="350" customFormat="1" ht="14.5">
      <c r="S730" s="436"/>
    </row>
    <row r="731" spans="19:19" s="350" customFormat="1" ht="14.5">
      <c r="S731" s="436"/>
    </row>
    <row r="732" spans="19:19" s="350" customFormat="1" ht="14.5">
      <c r="S732" s="436"/>
    </row>
    <row r="733" spans="19:19" s="350" customFormat="1" ht="14.5">
      <c r="S733" s="436"/>
    </row>
    <row r="734" spans="19:19" s="350" customFormat="1" ht="14.5">
      <c r="S734" s="436"/>
    </row>
    <row r="735" spans="19:19" s="350" customFormat="1" ht="14.5">
      <c r="S735" s="436"/>
    </row>
    <row r="736" spans="19:19" s="350" customFormat="1" ht="14.5">
      <c r="S736" s="436"/>
    </row>
    <row r="737" spans="19:19" s="350" customFormat="1" ht="14.5">
      <c r="S737" s="436"/>
    </row>
    <row r="738" spans="19:19" s="350" customFormat="1" ht="14.5">
      <c r="S738" s="436"/>
    </row>
    <row r="739" spans="19:19" s="350" customFormat="1" ht="14.5">
      <c r="S739" s="436"/>
    </row>
    <row r="740" spans="19:19" s="350" customFormat="1" ht="14.5">
      <c r="S740" s="436"/>
    </row>
    <row r="741" spans="19:19" s="350" customFormat="1" ht="14.5">
      <c r="S741" s="436"/>
    </row>
    <row r="742" spans="19:19" s="350" customFormat="1" ht="14.5">
      <c r="S742" s="436"/>
    </row>
    <row r="743" spans="19:19" s="350" customFormat="1" ht="14.5">
      <c r="S743" s="436"/>
    </row>
    <row r="744" spans="19:19" s="350" customFormat="1" ht="14.5">
      <c r="S744" s="436"/>
    </row>
    <row r="745" spans="19:19" s="350" customFormat="1" ht="14.5">
      <c r="S745" s="436"/>
    </row>
    <row r="746" spans="19:19" s="350" customFormat="1" ht="14.5">
      <c r="S746" s="436"/>
    </row>
    <row r="747" spans="19:19" s="350" customFormat="1" ht="14.5">
      <c r="S747" s="436"/>
    </row>
    <row r="748" spans="19:19" s="350" customFormat="1" ht="14.5">
      <c r="S748" s="436"/>
    </row>
    <row r="749" spans="19:19" s="350" customFormat="1" ht="14.5">
      <c r="S749" s="436"/>
    </row>
    <row r="750" spans="19:19" s="350" customFormat="1" ht="14.5">
      <c r="S750" s="436"/>
    </row>
    <row r="751" spans="19:19" s="350" customFormat="1" ht="14.5">
      <c r="S751" s="436"/>
    </row>
    <row r="752" spans="19:19" s="350" customFormat="1" ht="14.5">
      <c r="S752" s="436"/>
    </row>
    <row r="753" spans="19:19" s="350" customFormat="1" ht="14.5">
      <c r="S753" s="436"/>
    </row>
    <row r="754" spans="19:19" s="350" customFormat="1" ht="14.5">
      <c r="S754" s="436"/>
    </row>
    <row r="755" spans="19:19" s="350" customFormat="1" ht="14.5">
      <c r="S755" s="436"/>
    </row>
    <row r="756" spans="19:19" s="350" customFormat="1" ht="14.5">
      <c r="S756" s="436"/>
    </row>
    <row r="757" spans="19:19" s="350" customFormat="1" ht="14.5">
      <c r="S757" s="436"/>
    </row>
    <row r="758" spans="19:19" s="350" customFormat="1" ht="14.5">
      <c r="S758" s="436"/>
    </row>
    <row r="759" spans="19:19" s="350" customFormat="1" ht="14.5">
      <c r="S759" s="436"/>
    </row>
    <row r="760" spans="19:19" s="350" customFormat="1" ht="14.5">
      <c r="S760" s="436"/>
    </row>
    <row r="761" spans="19:19" s="350" customFormat="1" ht="14.5">
      <c r="S761" s="436"/>
    </row>
    <row r="762" spans="19:19" s="350" customFormat="1" ht="14.5">
      <c r="S762" s="436"/>
    </row>
    <row r="763" spans="19:19" s="350" customFormat="1" ht="14.5">
      <c r="S763" s="436"/>
    </row>
    <row r="764" spans="19:19" s="350" customFormat="1" ht="14.5">
      <c r="S764" s="436"/>
    </row>
    <row r="765" spans="19:19" s="350" customFormat="1" ht="14.5">
      <c r="S765" s="436"/>
    </row>
    <row r="766" spans="19:19" s="350" customFormat="1" ht="14.5">
      <c r="S766" s="436"/>
    </row>
    <row r="767" spans="19:19" s="350" customFormat="1" ht="14.5">
      <c r="S767" s="436"/>
    </row>
    <row r="768" spans="19:19" s="350" customFormat="1" ht="14.5">
      <c r="S768" s="436"/>
    </row>
    <row r="769" spans="19:19" s="350" customFormat="1" ht="14.5">
      <c r="S769" s="436"/>
    </row>
    <row r="770" spans="19:19" s="350" customFormat="1" ht="14.5">
      <c r="S770" s="436"/>
    </row>
    <row r="771" spans="19:19" s="350" customFormat="1" ht="14.5">
      <c r="S771" s="436"/>
    </row>
    <row r="772" spans="19:19" s="350" customFormat="1" ht="14.5">
      <c r="S772" s="436"/>
    </row>
    <row r="773" spans="19:19" s="350" customFormat="1" ht="14.5">
      <c r="S773" s="436"/>
    </row>
    <row r="774" spans="19:19" s="350" customFormat="1" ht="14.5">
      <c r="S774" s="436"/>
    </row>
    <row r="775" spans="19:19" s="350" customFormat="1" ht="14.5">
      <c r="S775" s="436"/>
    </row>
    <row r="776" spans="19:19" s="350" customFormat="1" ht="14.5">
      <c r="S776" s="436"/>
    </row>
    <row r="777" spans="19:19" s="350" customFormat="1" ht="14.5">
      <c r="S777" s="436"/>
    </row>
    <row r="778" spans="19:19" s="350" customFormat="1" ht="14.5">
      <c r="S778" s="436"/>
    </row>
    <row r="779" spans="19:19" s="350" customFormat="1" ht="14.5">
      <c r="S779" s="436"/>
    </row>
    <row r="780" spans="19:19" s="350" customFormat="1" ht="14.5">
      <c r="S780" s="436"/>
    </row>
    <row r="781" spans="19:19" s="350" customFormat="1" ht="14.5">
      <c r="S781" s="436"/>
    </row>
    <row r="782" spans="19:19" s="350" customFormat="1" ht="14.5">
      <c r="S782" s="436"/>
    </row>
    <row r="783" spans="19:19" s="350" customFormat="1" ht="14.5">
      <c r="S783" s="436"/>
    </row>
    <row r="784" spans="19:19" s="350" customFormat="1" ht="14.5">
      <c r="S784" s="436"/>
    </row>
    <row r="785" spans="19:19" s="350" customFormat="1" ht="14.5">
      <c r="S785" s="436"/>
    </row>
    <row r="786" spans="19:19" s="350" customFormat="1" ht="14.5">
      <c r="S786" s="436"/>
    </row>
    <row r="787" spans="19:19" s="350" customFormat="1" ht="14.5">
      <c r="S787" s="436"/>
    </row>
    <row r="788" spans="19:19" s="350" customFormat="1" ht="14.5">
      <c r="S788" s="436"/>
    </row>
    <row r="789" spans="19:19" s="350" customFormat="1" ht="14.5">
      <c r="S789" s="436"/>
    </row>
    <row r="790" spans="19:19" s="350" customFormat="1" ht="14.5">
      <c r="S790" s="436"/>
    </row>
    <row r="791" spans="19:19" s="350" customFormat="1" ht="14.5">
      <c r="S791" s="436"/>
    </row>
    <row r="792" spans="19:19" s="350" customFormat="1" ht="14.5">
      <c r="S792" s="436"/>
    </row>
    <row r="793" spans="19:19" s="350" customFormat="1" ht="14.5">
      <c r="S793" s="436"/>
    </row>
    <row r="794" spans="19:19" s="350" customFormat="1" ht="14.5">
      <c r="S794" s="436"/>
    </row>
    <row r="795" spans="19:19" s="350" customFormat="1" ht="14.5">
      <c r="S795" s="436"/>
    </row>
    <row r="796" spans="19:19" s="350" customFormat="1" ht="14.5">
      <c r="S796" s="436"/>
    </row>
    <row r="797" spans="19:19" s="350" customFormat="1" ht="14.5">
      <c r="S797" s="436"/>
    </row>
    <row r="798" spans="19:19" s="350" customFormat="1" ht="14.5">
      <c r="S798" s="436"/>
    </row>
    <row r="799" spans="19:19" s="350" customFormat="1" ht="14.5">
      <c r="S799" s="436"/>
    </row>
    <row r="800" spans="19:19" s="350" customFormat="1" ht="14.5">
      <c r="S800" s="436"/>
    </row>
    <row r="801" spans="19:19" s="350" customFormat="1" ht="14.5">
      <c r="S801" s="436"/>
    </row>
    <row r="802" spans="19:19" s="350" customFormat="1" ht="14.5">
      <c r="S802" s="436"/>
    </row>
    <row r="803" spans="19:19" s="350" customFormat="1" ht="14.5">
      <c r="S803" s="436"/>
    </row>
    <row r="804" spans="19:19" s="350" customFormat="1" ht="14.5">
      <c r="S804" s="436"/>
    </row>
    <row r="805" spans="19:19" s="350" customFormat="1" ht="14.5">
      <c r="S805" s="436"/>
    </row>
    <row r="806" spans="19:19" s="350" customFormat="1" ht="14.5">
      <c r="S806" s="436"/>
    </row>
    <row r="807" spans="19:19" s="350" customFormat="1" ht="14.5">
      <c r="S807" s="436"/>
    </row>
    <row r="808" spans="19:19" s="350" customFormat="1" ht="14.5">
      <c r="S808" s="436"/>
    </row>
    <row r="809" spans="19:19" s="350" customFormat="1" ht="14.5">
      <c r="S809" s="436"/>
    </row>
    <row r="810" spans="19:19" s="350" customFormat="1" ht="14.5">
      <c r="S810" s="436"/>
    </row>
    <row r="811" spans="19:19" s="350" customFormat="1" ht="14.5">
      <c r="S811" s="436"/>
    </row>
    <row r="812" spans="19:19" s="350" customFormat="1" ht="14.5">
      <c r="S812" s="436"/>
    </row>
    <row r="813" spans="19:19" s="350" customFormat="1" ht="14.5">
      <c r="S813" s="436"/>
    </row>
    <row r="814" spans="19:19" s="350" customFormat="1" ht="14.5">
      <c r="S814" s="436"/>
    </row>
    <row r="815" spans="19:19" s="350" customFormat="1" ht="14.5">
      <c r="S815" s="436"/>
    </row>
    <row r="816" spans="19:19" s="350" customFormat="1" ht="14.5">
      <c r="S816" s="436"/>
    </row>
    <row r="817" spans="19:19" s="350" customFormat="1" ht="14.5">
      <c r="S817" s="436"/>
    </row>
    <row r="818" spans="19:19" s="350" customFormat="1" ht="14.5">
      <c r="S818" s="436"/>
    </row>
    <row r="819" spans="19:19" s="350" customFormat="1" ht="14.5">
      <c r="S819" s="436"/>
    </row>
    <row r="820" spans="19:19" s="350" customFormat="1" ht="14.5">
      <c r="S820" s="436"/>
    </row>
    <row r="821" spans="19:19" s="350" customFormat="1" ht="14.5">
      <c r="S821" s="436"/>
    </row>
    <row r="822" spans="19:19" s="350" customFormat="1" ht="14.5">
      <c r="S822" s="436"/>
    </row>
    <row r="823" spans="19:19" s="350" customFormat="1" ht="14.5">
      <c r="S823" s="436"/>
    </row>
    <row r="824" spans="19:19" s="350" customFormat="1" ht="14.5">
      <c r="S824" s="436"/>
    </row>
    <row r="825" spans="19:19" s="350" customFormat="1" ht="14.5">
      <c r="S825" s="436"/>
    </row>
    <row r="826" spans="19:19" s="350" customFormat="1" ht="14.5">
      <c r="S826" s="436"/>
    </row>
    <row r="827" spans="19:19" s="350" customFormat="1" ht="14.5">
      <c r="S827" s="436"/>
    </row>
    <row r="828" spans="19:19" s="350" customFormat="1" ht="14.5">
      <c r="S828" s="436"/>
    </row>
    <row r="829" spans="19:19" s="350" customFormat="1" ht="14.5">
      <c r="S829" s="436"/>
    </row>
    <row r="830" spans="19:19" s="350" customFormat="1" ht="14.5">
      <c r="S830" s="436"/>
    </row>
    <row r="831" spans="19:19" s="350" customFormat="1" ht="14.5">
      <c r="S831" s="436"/>
    </row>
    <row r="832" spans="19:19" s="350" customFormat="1" ht="14.5">
      <c r="S832" s="436"/>
    </row>
    <row r="833" spans="19:19" s="350" customFormat="1" ht="14.5">
      <c r="S833" s="436"/>
    </row>
    <row r="834" spans="19:19" s="350" customFormat="1" ht="14.5">
      <c r="S834" s="436"/>
    </row>
    <row r="835" spans="19:19" s="350" customFormat="1" ht="14.5">
      <c r="S835" s="436"/>
    </row>
    <row r="836" spans="19:19" s="350" customFormat="1" ht="14.5">
      <c r="S836" s="436"/>
    </row>
    <row r="837" spans="19:19" s="350" customFormat="1" ht="14.5">
      <c r="S837" s="436"/>
    </row>
    <row r="838" spans="19:19" s="350" customFormat="1" ht="14.5">
      <c r="S838" s="436"/>
    </row>
    <row r="839" spans="19:19" s="350" customFormat="1" ht="14.5">
      <c r="S839" s="436"/>
    </row>
    <row r="840" spans="19:19" s="350" customFormat="1" ht="14.5">
      <c r="S840" s="436"/>
    </row>
    <row r="841" spans="19:19" s="350" customFormat="1" ht="14.5">
      <c r="S841" s="436"/>
    </row>
    <row r="842" spans="19:19" s="350" customFormat="1" ht="14.5">
      <c r="S842" s="436"/>
    </row>
    <row r="843" spans="19:19" s="350" customFormat="1" ht="14.5">
      <c r="S843" s="436"/>
    </row>
    <row r="844" spans="19:19" s="350" customFormat="1" ht="14.5">
      <c r="S844" s="436"/>
    </row>
    <row r="845" spans="19:19" s="350" customFormat="1" ht="14.5">
      <c r="S845" s="436"/>
    </row>
    <row r="846" spans="19:19" s="350" customFormat="1" ht="14.5">
      <c r="S846" s="436"/>
    </row>
    <row r="847" spans="19:19" s="350" customFormat="1" ht="14.5">
      <c r="S847" s="436"/>
    </row>
    <row r="848" spans="19:19" s="350" customFormat="1" ht="14.5">
      <c r="S848" s="436"/>
    </row>
    <row r="849" spans="19:19" s="350" customFormat="1" ht="14.5">
      <c r="S849" s="436"/>
    </row>
    <row r="850" spans="19:19" s="350" customFormat="1" ht="14.5">
      <c r="S850" s="436"/>
    </row>
    <row r="851" spans="19:19" s="350" customFormat="1" ht="14.5">
      <c r="S851" s="436"/>
    </row>
    <row r="852" spans="19:19" s="350" customFormat="1" ht="14.5">
      <c r="S852" s="436"/>
    </row>
    <row r="853" spans="19:19" s="350" customFormat="1" ht="14.5">
      <c r="S853" s="436"/>
    </row>
    <row r="854" spans="19:19" s="350" customFormat="1" ht="14.5">
      <c r="S854" s="436"/>
    </row>
    <row r="855" spans="19:19" s="350" customFormat="1" ht="14.5">
      <c r="S855" s="436"/>
    </row>
    <row r="856" spans="19:19" s="350" customFormat="1" ht="14.5">
      <c r="S856" s="436"/>
    </row>
    <row r="857" spans="19:19" s="350" customFormat="1" ht="14.5">
      <c r="S857" s="436"/>
    </row>
    <row r="858" spans="19:19" s="350" customFormat="1" ht="14.5">
      <c r="S858" s="436"/>
    </row>
    <row r="859" spans="19:19" s="350" customFormat="1" ht="14.5">
      <c r="S859" s="436"/>
    </row>
    <row r="860" spans="19:19" s="350" customFormat="1" ht="14.5">
      <c r="S860" s="436"/>
    </row>
    <row r="861" spans="19:19" s="350" customFormat="1" ht="14.5">
      <c r="S861" s="436"/>
    </row>
    <row r="862" spans="19:19" s="350" customFormat="1" ht="14.5">
      <c r="S862" s="436"/>
    </row>
    <row r="863" spans="19:19" s="350" customFormat="1" ht="14.5">
      <c r="S863" s="436"/>
    </row>
    <row r="864" spans="19:19" s="350" customFormat="1" ht="14.5">
      <c r="S864" s="436"/>
    </row>
    <row r="865" spans="19:19" s="350" customFormat="1" ht="14.5">
      <c r="S865" s="436"/>
    </row>
    <row r="866" spans="19:19" s="350" customFormat="1" ht="14.5">
      <c r="S866" s="436"/>
    </row>
    <row r="867" spans="19:19" s="350" customFormat="1" ht="14.5">
      <c r="S867" s="436"/>
    </row>
    <row r="868" spans="19:19" s="350" customFormat="1" ht="14.5">
      <c r="S868" s="436"/>
    </row>
    <row r="869" spans="19:19" s="350" customFormat="1" ht="14.5">
      <c r="S869" s="436"/>
    </row>
    <row r="870" spans="19:19" s="350" customFormat="1" ht="14.5">
      <c r="S870" s="436"/>
    </row>
    <row r="871" spans="19:19" s="350" customFormat="1" ht="14.5">
      <c r="S871" s="436"/>
    </row>
    <row r="872" spans="19:19" s="350" customFormat="1" ht="14.5">
      <c r="S872" s="436"/>
    </row>
    <row r="873" spans="19:19" s="350" customFormat="1" ht="14.5">
      <c r="S873" s="436"/>
    </row>
    <row r="874" spans="19:19" s="350" customFormat="1" ht="14.5">
      <c r="S874" s="436"/>
    </row>
    <row r="875" spans="19:19" s="350" customFormat="1" ht="14.5">
      <c r="S875" s="436"/>
    </row>
    <row r="876" spans="19:19" s="350" customFormat="1" ht="14.5">
      <c r="S876" s="436"/>
    </row>
    <row r="877" spans="19:19" s="350" customFormat="1" ht="14.5">
      <c r="S877" s="436"/>
    </row>
    <row r="878" spans="19:19" s="350" customFormat="1" ht="14.5">
      <c r="S878" s="436"/>
    </row>
    <row r="879" spans="19:19" s="350" customFormat="1" ht="14.5">
      <c r="S879" s="436"/>
    </row>
    <row r="880" spans="19:19" s="350" customFormat="1" ht="14.5">
      <c r="S880" s="436"/>
    </row>
    <row r="881" spans="19:19" s="350" customFormat="1" ht="14.5">
      <c r="S881" s="436"/>
    </row>
    <row r="882" spans="19:19" s="350" customFormat="1" ht="14.5">
      <c r="S882" s="436"/>
    </row>
    <row r="883" spans="19:19" s="350" customFormat="1" ht="14.5">
      <c r="S883" s="436"/>
    </row>
    <row r="884" spans="19:19" s="350" customFormat="1" ht="14.5">
      <c r="S884" s="436"/>
    </row>
    <row r="885" spans="19:19" s="350" customFormat="1" ht="14.5">
      <c r="S885" s="436"/>
    </row>
    <row r="886" spans="19:19" s="350" customFormat="1" ht="14.5">
      <c r="S886" s="436"/>
    </row>
    <row r="887" spans="19:19" s="350" customFormat="1" ht="14.5">
      <c r="S887" s="436"/>
    </row>
    <row r="888" spans="19:19" s="350" customFormat="1" ht="14.5">
      <c r="S888" s="436"/>
    </row>
    <row r="889" spans="19:19" s="350" customFormat="1" ht="14.5">
      <c r="S889" s="436"/>
    </row>
    <row r="890" spans="19:19" s="350" customFormat="1" ht="14.5">
      <c r="S890" s="436"/>
    </row>
    <row r="891" spans="19:19" s="350" customFormat="1" ht="14.5">
      <c r="S891" s="436"/>
    </row>
    <row r="892" spans="19:19" s="350" customFormat="1" ht="14.5">
      <c r="S892" s="436"/>
    </row>
    <row r="893" spans="19:19" s="350" customFormat="1" ht="14.5">
      <c r="S893" s="436"/>
    </row>
    <row r="894" spans="19:19" s="350" customFormat="1" ht="14.5">
      <c r="S894" s="436"/>
    </row>
    <row r="895" spans="19:19" s="350" customFormat="1" ht="14.5">
      <c r="S895" s="436"/>
    </row>
    <row r="896" spans="19:19" s="350" customFormat="1" ht="14.5">
      <c r="S896" s="436"/>
    </row>
    <row r="897" spans="19:19" s="350" customFormat="1" ht="14.5">
      <c r="S897" s="436"/>
    </row>
    <row r="898" spans="19:19" s="350" customFormat="1" ht="14.5">
      <c r="S898" s="436"/>
    </row>
    <row r="899" spans="19:19" s="350" customFormat="1" ht="14.5">
      <c r="S899" s="436"/>
    </row>
    <row r="900" spans="19:19" s="350" customFormat="1" ht="14.5">
      <c r="S900" s="436"/>
    </row>
    <row r="901" spans="19:19" s="350" customFormat="1" ht="14.5">
      <c r="S901" s="436"/>
    </row>
    <row r="902" spans="19:19" s="350" customFormat="1" ht="14.5">
      <c r="S902" s="436"/>
    </row>
    <row r="903" spans="19:19" s="350" customFormat="1" ht="14.5">
      <c r="S903" s="436"/>
    </row>
    <row r="904" spans="19:19" s="350" customFormat="1" ht="14.5">
      <c r="S904" s="436"/>
    </row>
    <row r="905" spans="19:19" s="350" customFormat="1" ht="14.5">
      <c r="S905" s="436"/>
    </row>
    <row r="906" spans="19:19" s="350" customFormat="1" ht="14.5">
      <c r="S906" s="436"/>
    </row>
    <row r="907" spans="19:19" s="350" customFormat="1" ht="14.5">
      <c r="S907" s="436"/>
    </row>
    <row r="908" spans="19:19" s="350" customFormat="1" ht="14.5">
      <c r="S908" s="436"/>
    </row>
    <row r="909" spans="19:19" s="350" customFormat="1" ht="14.5">
      <c r="S909" s="436"/>
    </row>
    <row r="910" spans="19:19" s="350" customFormat="1" ht="14.5">
      <c r="S910" s="436"/>
    </row>
    <row r="911" spans="19:19" s="350" customFormat="1" ht="14.5">
      <c r="S911" s="436"/>
    </row>
    <row r="912" spans="19:19" s="350" customFormat="1" ht="14.5">
      <c r="S912" s="436"/>
    </row>
    <row r="913" spans="19:19" s="350" customFormat="1" ht="14.5">
      <c r="S913" s="436"/>
    </row>
    <row r="914" spans="19:19" s="350" customFormat="1" ht="14.5">
      <c r="S914" s="436"/>
    </row>
    <row r="915" spans="19:19" s="350" customFormat="1" ht="14.5">
      <c r="S915" s="436"/>
    </row>
    <row r="916" spans="19:19" s="350" customFormat="1" ht="14.5">
      <c r="S916" s="436"/>
    </row>
    <row r="917" spans="19:19" s="350" customFormat="1" ht="14.5">
      <c r="S917" s="436"/>
    </row>
    <row r="918" spans="19:19" s="350" customFormat="1" ht="14.5">
      <c r="S918" s="436"/>
    </row>
    <row r="919" spans="19:19" s="350" customFormat="1" ht="14.5">
      <c r="S919" s="436"/>
    </row>
    <row r="920" spans="19:19" s="350" customFormat="1" ht="14.5">
      <c r="S920" s="436"/>
    </row>
    <row r="921" spans="19:19" s="350" customFormat="1" ht="14.5">
      <c r="S921" s="436"/>
    </row>
    <row r="922" spans="19:19" s="350" customFormat="1" ht="14.5">
      <c r="S922" s="436"/>
    </row>
    <row r="923" spans="19:19" s="350" customFormat="1" ht="14.5">
      <c r="S923" s="436"/>
    </row>
    <row r="924" spans="19:19" s="350" customFormat="1" ht="14.5">
      <c r="S924" s="436"/>
    </row>
    <row r="925" spans="19:19" s="350" customFormat="1" ht="14.5">
      <c r="S925" s="436"/>
    </row>
    <row r="926" spans="19:19" s="350" customFormat="1" ht="14.5">
      <c r="S926" s="436"/>
    </row>
    <row r="927" spans="19:19" s="350" customFormat="1" ht="14.5">
      <c r="S927" s="436"/>
    </row>
    <row r="928" spans="19:19" s="350" customFormat="1" ht="14.5">
      <c r="S928" s="436"/>
    </row>
    <row r="929" spans="19:19" s="350" customFormat="1" ht="14.5">
      <c r="S929" s="436"/>
    </row>
    <row r="930" spans="19:19" s="350" customFormat="1" ht="14.5">
      <c r="S930" s="436"/>
    </row>
    <row r="931" spans="19:19" s="350" customFormat="1" ht="14.5">
      <c r="S931" s="436"/>
    </row>
    <row r="932" spans="19:19" s="350" customFormat="1" ht="14.5">
      <c r="S932" s="436"/>
    </row>
    <row r="933" spans="19:19" s="350" customFormat="1" ht="14.5">
      <c r="S933" s="436"/>
    </row>
    <row r="934" spans="19:19" s="350" customFormat="1" ht="14.5">
      <c r="S934" s="436"/>
    </row>
    <row r="935" spans="19:19" s="350" customFormat="1" ht="14.5">
      <c r="S935" s="436"/>
    </row>
    <row r="936" spans="19:19" s="350" customFormat="1" ht="14.5">
      <c r="S936" s="436"/>
    </row>
    <row r="937" spans="19:19" s="350" customFormat="1" ht="14.5">
      <c r="S937" s="436"/>
    </row>
    <row r="938" spans="19:19" s="350" customFormat="1" ht="14.5">
      <c r="S938" s="436"/>
    </row>
    <row r="939" spans="19:19" s="350" customFormat="1" ht="14.5">
      <c r="S939" s="436"/>
    </row>
    <row r="940" spans="19:19" s="350" customFormat="1" ht="14.5">
      <c r="S940" s="436"/>
    </row>
    <row r="941" spans="19:19" s="350" customFormat="1" ht="14.5">
      <c r="S941" s="436"/>
    </row>
    <row r="942" spans="19:19" s="350" customFormat="1" ht="14.5">
      <c r="S942" s="436"/>
    </row>
    <row r="943" spans="19:19" s="350" customFormat="1" ht="14.5">
      <c r="S943" s="436"/>
    </row>
    <row r="944" spans="19:19" s="350" customFormat="1" ht="14.5">
      <c r="S944" s="436"/>
    </row>
    <row r="945" spans="19:19" s="350" customFormat="1" ht="14.5">
      <c r="S945" s="436"/>
    </row>
    <row r="946" spans="19:19" s="350" customFormat="1" ht="14.5">
      <c r="S946" s="436"/>
    </row>
    <row r="947" spans="19:19" s="350" customFormat="1" ht="14.5">
      <c r="S947" s="436"/>
    </row>
    <row r="948" spans="19:19" s="350" customFormat="1" ht="14.5">
      <c r="S948" s="436"/>
    </row>
    <row r="949" spans="19:19" s="350" customFormat="1" ht="14.5">
      <c r="S949" s="436"/>
    </row>
    <row r="950" spans="19:19" s="350" customFormat="1" ht="14.5">
      <c r="S950" s="436"/>
    </row>
    <row r="951" spans="19:19" s="350" customFormat="1" ht="14.5">
      <c r="S951" s="436"/>
    </row>
    <row r="952" spans="19:19" s="350" customFormat="1" ht="14.5">
      <c r="S952" s="436"/>
    </row>
    <row r="953" spans="19:19" s="350" customFormat="1" ht="14.5">
      <c r="S953" s="436"/>
    </row>
    <row r="954" spans="19:19" s="350" customFormat="1" ht="14.5">
      <c r="S954" s="436"/>
    </row>
    <row r="955" spans="19:19" s="350" customFormat="1" ht="14.5">
      <c r="S955" s="436"/>
    </row>
    <row r="956" spans="19:19" s="350" customFormat="1" ht="14.5">
      <c r="S956" s="436"/>
    </row>
    <row r="957" spans="19:19" s="350" customFormat="1" ht="14.5">
      <c r="S957" s="436"/>
    </row>
    <row r="958" spans="19:19" s="350" customFormat="1" ht="14.5">
      <c r="S958" s="436"/>
    </row>
    <row r="959" spans="19:19" s="350" customFormat="1" ht="14.5">
      <c r="S959" s="436"/>
    </row>
    <row r="960" spans="19:19" s="350" customFormat="1" ht="14.5">
      <c r="S960" s="436"/>
    </row>
    <row r="961" spans="19:19" s="350" customFormat="1" ht="14.5">
      <c r="S961" s="436"/>
    </row>
    <row r="962" spans="19:19" s="350" customFormat="1" ht="14.5">
      <c r="S962" s="436"/>
    </row>
    <row r="963" spans="19:19" s="350" customFormat="1" ht="14.5">
      <c r="S963" s="436"/>
    </row>
    <row r="964" spans="19:19" s="350" customFormat="1" ht="14.5">
      <c r="S964" s="436"/>
    </row>
    <row r="965" spans="19:19" s="350" customFormat="1" ht="14.5">
      <c r="S965" s="436"/>
    </row>
    <row r="966" spans="19:19" s="350" customFormat="1" ht="14.5">
      <c r="S966" s="436"/>
    </row>
    <row r="967" spans="19:19" s="350" customFormat="1" ht="14.5">
      <c r="S967" s="436"/>
    </row>
    <row r="968" spans="19:19" s="350" customFormat="1" ht="14.5">
      <c r="S968" s="436"/>
    </row>
    <row r="969" spans="19:19" s="350" customFormat="1" ht="14.5">
      <c r="S969" s="436"/>
    </row>
    <row r="970" spans="19:19" s="350" customFormat="1" ht="14.5">
      <c r="S970" s="436"/>
    </row>
    <row r="971" spans="19:19" s="350" customFormat="1" ht="14.5">
      <c r="S971" s="436"/>
    </row>
    <row r="972" spans="19:19" s="350" customFormat="1" ht="14.5">
      <c r="S972" s="436"/>
    </row>
    <row r="973" spans="19:19" s="350" customFormat="1" ht="14.5">
      <c r="S973" s="436"/>
    </row>
    <row r="974" spans="19:19" s="350" customFormat="1" ht="14.5">
      <c r="S974" s="436"/>
    </row>
    <row r="975" spans="19:19" s="350" customFormat="1" ht="14.5">
      <c r="S975" s="436"/>
    </row>
    <row r="976" spans="19:19" s="350" customFormat="1" ht="14.5">
      <c r="S976" s="436"/>
    </row>
    <row r="977" spans="19:19" s="350" customFormat="1" ht="14.5">
      <c r="S977" s="436"/>
    </row>
    <row r="978" spans="19:19" s="350" customFormat="1" ht="14.5">
      <c r="S978" s="436"/>
    </row>
    <row r="979" spans="19:19" s="350" customFormat="1" ht="14.5">
      <c r="S979" s="436"/>
    </row>
    <row r="980" spans="19:19" s="350" customFormat="1" ht="14.5">
      <c r="S980" s="436"/>
    </row>
    <row r="981" spans="19:19" s="350" customFormat="1" ht="14.5">
      <c r="S981" s="436"/>
    </row>
    <row r="982" spans="19:19" s="350" customFormat="1" ht="14.5">
      <c r="S982" s="436"/>
    </row>
    <row r="983" spans="19:19" s="350" customFormat="1" ht="14.5">
      <c r="S983" s="436"/>
    </row>
    <row r="984" spans="19:19" s="350" customFormat="1" ht="14.5">
      <c r="S984" s="436"/>
    </row>
    <row r="985" spans="19:19" s="350" customFormat="1" ht="14.5">
      <c r="S985" s="436"/>
    </row>
    <row r="986" spans="19:19" s="350" customFormat="1" ht="14.5">
      <c r="S986" s="436"/>
    </row>
    <row r="987" spans="19:19" s="350" customFormat="1" ht="14.5">
      <c r="S987" s="436"/>
    </row>
    <row r="988" spans="19:19" s="350" customFormat="1" ht="14.5">
      <c r="S988" s="436"/>
    </row>
    <row r="989" spans="19:19" s="350" customFormat="1" ht="14.5">
      <c r="S989" s="436"/>
    </row>
    <row r="990" spans="19:19" s="350" customFormat="1" ht="14.5">
      <c r="S990" s="436"/>
    </row>
    <row r="991" spans="19:19" s="350" customFormat="1" ht="14.5">
      <c r="S991" s="436"/>
    </row>
    <row r="992" spans="19:19" s="350" customFormat="1" ht="14.5">
      <c r="S992" s="436"/>
    </row>
    <row r="993" spans="19:19" s="350" customFormat="1" ht="14.5">
      <c r="S993" s="436"/>
    </row>
    <row r="994" spans="19:19" s="350" customFormat="1" ht="14.5">
      <c r="S994" s="436"/>
    </row>
    <row r="995" spans="19:19" s="350" customFormat="1" ht="14.5">
      <c r="S995" s="436"/>
    </row>
    <row r="996" spans="19:19" s="350" customFormat="1" ht="14.5">
      <c r="S996" s="436"/>
    </row>
    <row r="997" spans="19:19" s="350" customFormat="1" ht="14.5">
      <c r="S997" s="436"/>
    </row>
    <row r="998" spans="19:19" s="350" customFormat="1" ht="14.5">
      <c r="S998" s="436"/>
    </row>
    <row r="999" spans="19:19" s="350" customFormat="1" ht="14.5">
      <c r="S999" s="436"/>
    </row>
    <row r="1000" spans="19:19" s="350" customFormat="1" ht="14.5">
      <c r="S1000" s="436"/>
    </row>
    <row r="1001" spans="19:19" s="350" customFormat="1" ht="14.5">
      <c r="S1001" s="436"/>
    </row>
    <row r="1002" spans="19:19" s="350" customFormat="1" ht="14.5">
      <c r="S1002" s="436"/>
    </row>
    <row r="1003" spans="19:19" s="350" customFormat="1" ht="14.5">
      <c r="S1003" s="436"/>
    </row>
    <row r="1004" spans="19:19" s="350" customFormat="1" ht="14.5">
      <c r="S1004" s="436"/>
    </row>
    <row r="1005" spans="19:19" s="350" customFormat="1" ht="14.5">
      <c r="S1005" s="436"/>
    </row>
    <row r="1006" spans="19:19" s="350" customFormat="1" ht="14.5">
      <c r="S1006" s="436"/>
    </row>
    <row r="1007" spans="19:19" s="350" customFormat="1" ht="14.5">
      <c r="S1007" s="436"/>
    </row>
    <row r="1008" spans="19:19" s="350" customFormat="1" ht="14.5">
      <c r="S1008" s="436"/>
    </row>
    <row r="1009" spans="19:19" s="350" customFormat="1" ht="14.5">
      <c r="S1009" s="436"/>
    </row>
    <row r="1010" spans="19:19" s="350" customFormat="1" ht="14.5">
      <c r="S1010" s="436"/>
    </row>
    <row r="1011" spans="19:19" s="350" customFormat="1" ht="14.5">
      <c r="S1011" s="436"/>
    </row>
    <row r="1012" spans="19:19" s="350" customFormat="1" ht="14.5">
      <c r="S1012" s="436"/>
    </row>
    <row r="1013" spans="19:19" s="350" customFormat="1" ht="14.5">
      <c r="S1013" s="436"/>
    </row>
    <row r="1014" spans="19:19" s="350" customFormat="1" ht="14.5">
      <c r="S1014" s="436"/>
    </row>
    <row r="1015" spans="19:19" s="350" customFormat="1" ht="14.5">
      <c r="S1015" s="436"/>
    </row>
    <row r="1016" spans="19:19" s="350" customFormat="1" ht="14.5">
      <c r="S1016" s="436"/>
    </row>
    <row r="1017" spans="19:19" s="350" customFormat="1" ht="14.5">
      <c r="S1017" s="436"/>
    </row>
    <row r="1018" spans="19:19" s="350" customFormat="1" ht="14.5">
      <c r="S1018" s="436"/>
    </row>
    <row r="1019" spans="19:19" s="350" customFormat="1" ht="14.5">
      <c r="S1019" s="436"/>
    </row>
    <row r="1020" spans="19:19" s="350" customFormat="1" ht="14.5">
      <c r="S1020" s="436"/>
    </row>
    <row r="1021" spans="19:19" s="350" customFormat="1" ht="14.5">
      <c r="S1021" s="436"/>
    </row>
    <row r="1022" spans="19:19" s="350" customFormat="1" ht="14.5">
      <c r="S1022" s="436"/>
    </row>
    <row r="1023" spans="19:19" s="350" customFormat="1" ht="14.5">
      <c r="S1023" s="436"/>
    </row>
    <row r="1024" spans="19:19" s="350" customFormat="1" ht="14.5">
      <c r="S1024" s="436"/>
    </row>
    <row r="1025" spans="19:19" s="350" customFormat="1" ht="14.5">
      <c r="S1025" s="436"/>
    </row>
    <row r="1026" spans="19:19" s="350" customFormat="1" ht="14.5">
      <c r="S1026" s="436"/>
    </row>
    <row r="1027" spans="19:19" s="350" customFormat="1" ht="14.5">
      <c r="S1027" s="436"/>
    </row>
    <row r="1028" spans="19:19" s="350" customFormat="1" ht="14.5">
      <c r="S1028" s="436"/>
    </row>
    <row r="1029" spans="19:19" s="350" customFormat="1" ht="14.5">
      <c r="S1029" s="436"/>
    </row>
    <row r="1030" spans="19:19" s="350" customFormat="1" ht="14.5">
      <c r="S1030" s="436"/>
    </row>
    <row r="1031" spans="19:19" s="350" customFormat="1" ht="14.5">
      <c r="S1031" s="436"/>
    </row>
    <row r="1032" spans="19:19" s="350" customFormat="1" ht="14.5">
      <c r="S1032" s="436"/>
    </row>
    <row r="1033" spans="19:19" s="350" customFormat="1" ht="14.5">
      <c r="S1033" s="436"/>
    </row>
    <row r="1034" spans="19:19" s="350" customFormat="1" ht="14.5">
      <c r="S1034" s="436"/>
    </row>
    <row r="1035" spans="19:19" s="350" customFormat="1" ht="14.5">
      <c r="S1035" s="436"/>
    </row>
    <row r="1036" spans="19:19" s="350" customFormat="1" ht="14.5">
      <c r="S1036" s="436"/>
    </row>
    <row r="1037" spans="19:19" s="350" customFormat="1" ht="14.5">
      <c r="S1037" s="436"/>
    </row>
    <row r="1038" spans="19:19" s="350" customFormat="1" ht="14.5">
      <c r="S1038" s="436"/>
    </row>
    <row r="1039" spans="19:19" s="350" customFormat="1" ht="14.5">
      <c r="S1039" s="436"/>
    </row>
    <row r="1040" spans="19:19" s="350" customFormat="1" ht="14.5">
      <c r="S1040" s="436"/>
    </row>
    <row r="1041" spans="19:19" s="350" customFormat="1" ht="14.5">
      <c r="S1041" s="436"/>
    </row>
    <row r="1042" spans="19:19" s="350" customFormat="1" ht="14.5">
      <c r="S1042" s="436"/>
    </row>
    <row r="1043" spans="19:19" s="350" customFormat="1" ht="14.5">
      <c r="S1043" s="436"/>
    </row>
    <row r="1044" spans="19:19" s="350" customFormat="1" ht="14.5">
      <c r="S1044" s="436"/>
    </row>
    <row r="1045" spans="19:19" s="350" customFormat="1" ht="14.5">
      <c r="S1045" s="436"/>
    </row>
    <row r="1046" spans="19:19" s="350" customFormat="1" ht="14.5">
      <c r="S1046" s="436"/>
    </row>
    <row r="1047" spans="19:19" s="350" customFormat="1" ht="14.5">
      <c r="S1047" s="436"/>
    </row>
    <row r="1048" spans="19:19" s="350" customFormat="1" ht="14.5">
      <c r="S1048" s="436"/>
    </row>
    <row r="1049" spans="19:19" s="350" customFormat="1" ht="14.5">
      <c r="S1049" s="436"/>
    </row>
    <row r="1050" spans="19:19" s="350" customFormat="1" ht="14.5">
      <c r="S1050" s="436"/>
    </row>
    <row r="1051" spans="19:19" s="350" customFormat="1" ht="14.5">
      <c r="S1051" s="436"/>
    </row>
    <row r="1052" spans="19:19" s="350" customFormat="1" ht="14.5">
      <c r="S1052" s="436"/>
    </row>
    <row r="1053" spans="19:19" s="350" customFormat="1" ht="14.5">
      <c r="S1053" s="436"/>
    </row>
    <row r="1054" spans="19:19" s="350" customFormat="1" ht="14.5">
      <c r="S1054" s="436"/>
    </row>
    <row r="1055" spans="19:19" s="350" customFormat="1" ht="14.5">
      <c r="S1055" s="436"/>
    </row>
    <row r="1056" spans="19:19" s="350" customFormat="1" ht="14.5">
      <c r="S1056" s="436"/>
    </row>
    <row r="1057" spans="19:19" s="350" customFormat="1" ht="14.5">
      <c r="S1057" s="436"/>
    </row>
    <row r="1058" spans="19:19" s="350" customFormat="1" ht="14.5">
      <c r="S1058" s="436"/>
    </row>
    <row r="1059" spans="19:19" s="350" customFormat="1" ht="14.5">
      <c r="S1059" s="436"/>
    </row>
    <row r="1060" spans="19:19" s="350" customFormat="1" ht="14.5">
      <c r="S1060" s="436"/>
    </row>
    <row r="1061" spans="19:19" s="350" customFormat="1" ht="14.5">
      <c r="S1061" s="436"/>
    </row>
    <row r="1062" spans="19:19" s="350" customFormat="1" ht="14.5">
      <c r="S1062" s="436"/>
    </row>
    <row r="1063" spans="19:19" s="350" customFormat="1" ht="14.5">
      <c r="S1063" s="436"/>
    </row>
    <row r="1064" spans="19:19" s="350" customFormat="1" ht="14.5">
      <c r="S1064" s="436"/>
    </row>
    <row r="1065" spans="19:19" s="350" customFormat="1" ht="14.5">
      <c r="S1065" s="436"/>
    </row>
    <row r="1066" spans="19:19" s="350" customFormat="1" ht="14.5">
      <c r="S1066" s="436"/>
    </row>
    <row r="1067" spans="19:19" s="350" customFormat="1" ht="14.5">
      <c r="S1067" s="436"/>
    </row>
    <row r="1068" spans="19:19" s="350" customFormat="1" ht="14.5">
      <c r="S1068" s="436"/>
    </row>
    <row r="1069" spans="19:19" s="350" customFormat="1" ht="14.5">
      <c r="S1069" s="436"/>
    </row>
    <row r="1070" spans="19:19" s="350" customFormat="1" ht="14.5">
      <c r="S1070" s="436"/>
    </row>
    <row r="1071" spans="19:19" s="350" customFormat="1" ht="14.5">
      <c r="S1071" s="436"/>
    </row>
    <row r="1072" spans="19:19" s="350" customFormat="1" ht="14.5">
      <c r="S1072" s="436"/>
    </row>
    <row r="1073" spans="19:19" s="350" customFormat="1" ht="14.5">
      <c r="S1073" s="436"/>
    </row>
    <row r="1074" spans="19:19" s="350" customFormat="1" ht="14.5">
      <c r="S1074" s="436"/>
    </row>
    <row r="1075" spans="19:19" s="350" customFormat="1" ht="14.5">
      <c r="S1075" s="436"/>
    </row>
    <row r="1076" spans="19:19" s="350" customFormat="1" ht="14.5">
      <c r="S1076" s="436"/>
    </row>
    <row r="1077" spans="19:19" s="350" customFormat="1" ht="14.5">
      <c r="S1077" s="436"/>
    </row>
    <row r="1078" spans="19:19" s="350" customFormat="1" ht="14.5">
      <c r="S1078" s="436"/>
    </row>
    <row r="1079" spans="19:19" s="350" customFormat="1" ht="14.5">
      <c r="S1079" s="436"/>
    </row>
    <row r="1080" spans="19:19" s="350" customFormat="1" ht="14.5">
      <c r="S1080" s="436"/>
    </row>
    <row r="1081" spans="19:19" s="350" customFormat="1" ht="14.5">
      <c r="S1081" s="436"/>
    </row>
    <row r="1082" spans="19:19" s="350" customFormat="1" ht="14.5">
      <c r="S1082" s="436"/>
    </row>
    <row r="1083" spans="19:19" s="350" customFormat="1" ht="14.5">
      <c r="S1083" s="436"/>
    </row>
    <row r="1084" spans="19:19" s="350" customFormat="1" ht="14.5">
      <c r="S1084" s="436"/>
    </row>
    <row r="1085" spans="19:19" s="350" customFormat="1" ht="14.5">
      <c r="S1085" s="436"/>
    </row>
    <row r="1086" spans="19:19" s="350" customFormat="1" ht="14.5">
      <c r="S1086" s="436"/>
    </row>
    <row r="1087" spans="19:19" s="350" customFormat="1" ht="14.5">
      <c r="S1087" s="436"/>
    </row>
    <row r="1088" spans="19:19" s="350" customFormat="1" ht="14.5">
      <c r="S1088" s="436"/>
    </row>
    <row r="1089" spans="19:19" s="350" customFormat="1" ht="14.5">
      <c r="S1089" s="436"/>
    </row>
    <row r="1090" spans="19:19" s="350" customFormat="1" ht="14.5">
      <c r="S1090" s="436"/>
    </row>
    <row r="1091" spans="19:19" s="350" customFormat="1" ht="14.5">
      <c r="S1091" s="436"/>
    </row>
    <row r="1092" spans="19:19" s="350" customFormat="1" ht="14.5">
      <c r="S1092" s="436"/>
    </row>
    <row r="1093" spans="19:19" s="350" customFormat="1" ht="14.5">
      <c r="S1093" s="436"/>
    </row>
    <row r="1094" spans="19:19" s="350" customFormat="1" ht="14.5">
      <c r="S1094" s="436"/>
    </row>
    <row r="1095" spans="19:19" s="350" customFormat="1" ht="14.5">
      <c r="S1095" s="436"/>
    </row>
    <row r="1096" spans="19:19" s="350" customFormat="1" ht="14.5">
      <c r="S1096" s="436"/>
    </row>
    <row r="1097" spans="19:19" s="350" customFormat="1" ht="14.5">
      <c r="S1097" s="436"/>
    </row>
    <row r="1098" spans="19:19" s="350" customFormat="1" ht="14.5">
      <c r="S1098" s="436"/>
    </row>
    <row r="1099" spans="19:19" s="350" customFormat="1" ht="14.5">
      <c r="S1099" s="436"/>
    </row>
    <row r="1100" spans="19:19" s="350" customFormat="1" ht="14.5">
      <c r="S1100" s="436"/>
    </row>
    <row r="1101" spans="19:19" s="350" customFormat="1" ht="14.5">
      <c r="S1101" s="436"/>
    </row>
    <row r="1102" spans="19:19" s="350" customFormat="1" ht="14.5">
      <c r="S1102" s="436"/>
    </row>
    <row r="1103" spans="19:19" s="350" customFormat="1" ht="14.5">
      <c r="S1103" s="436"/>
    </row>
    <row r="1104" spans="19:19" s="350" customFormat="1" ht="14.5">
      <c r="S1104" s="436"/>
    </row>
    <row r="1105" spans="19:19" s="350" customFormat="1" ht="14.5">
      <c r="S1105" s="436"/>
    </row>
    <row r="1106" spans="19:19" s="350" customFormat="1" ht="14.5">
      <c r="S1106" s="436"/>
    </row>
    <row r="1107" spans="19:19" s="350" customFormat="1" ht="14.5">
      <c r="S1107" s="436"/>
    </row>
    <row r="1108" spans="19:19" s="350" customFormat="1" ht="14.5">
      <c r="S1108" s="436"/>
    </row>
    <row r="1109" spans="19:19" s="350" customFormat="1" ht="14.5">
      <c r="S1109" s="436"/>
    </row>
    <row r="1110" spans="19:19" s="350" customFormat="1" ht="14.5">
      <c r="S1110" s="436"/>
    </row>
    <row r="1111" spans="19:19" s="350" customFormat="1" ht="14.5">
      <c r="S1111" s="436"/>
    </row>
    <row r="1112" spans="19:19" s="350" customFormat="1" ht="14.5">
      <c r="S1112" s="436"/>
    </row>
    <row r="1113" spans="19:19" s="350" customFormat="1" ht="14.5">
      <c r="S1113" s="436"/>
    </row>
    <row r="1114" spans="19:19" s="350" customFormat="1" ht="14.5">
      <c r="S1114" s="436"/>
    </row>
    <row r="1115" spans="19:19" s="350" customFormat="1" ht="14.5">
      <c r="S1115" s="436"/>
    </row>
    <row r="1116" spans="19:19" s="350" customFormat="1" ht="14.5">
      <c r="S1116" s="436"/>
    </row>
    <row r="1117" spans="19:19" s="350" customFormat="1" ht="14.5">
      <c r="S1117" s="436"/>
    </row>
    <row r="1118" spans="19:19" s="350" customFormat="1" ht="14.5">
      <c r="S1118" s="436"/>
    </row>
    <row r="1119" spans="19:19" s="350" customFormat="1" ht="14.5">
      <c r="S1119" s="436"/>
    </row>
    <row r="1120" spans="19:19" s="350" customFormat="1" ht="14.5">
      <c r="S1120" s="436"/>
    </row>
    <row r="1121" spans="19:19" s="350" customFormat="1" ht="14.5">
      <c r="S1121" s="436"/>
    </row>
    <row r="1122" spans="19:19" s="350" customFormat="1" ht="14.5">
      <c r="S1122" s="436"/>
    </row>
    <row r="1123" spans="19:19" s="350" customFormat="1" ht="14.5">
      <c r="S1123" s="436"/>
    </row>
    <row r="1124" spans="19:19" s="350" customFormat="1" ht="14.5">
      <c r="S1124" s="436"/>
    </row>
    <row r="1125" spans="19:19" s="350" customFormat="1" ht="14.5">
      <c r="S1125" s="436"/>
    </row>
    <row r="1126" spans="19:19" s="350" customFormat="1" ht="14.5">
      <c r="S1126" s="436"/>
    </row>
    <row r="1127" spans="19:19" s="350" customFormat="1" ht="14.5">
      <c r="S1127" s="436"/>
    </row>
    <row r="1128" spans="19:19" s="350" customFormat="1" ht="14.5">
      <c r="S1128" s="436"/>
    </row>
    <row r="1129" spans="19:19" s="350" customFormat="1" ht="14.5">
      <c r="S1129" s="436"/>
    </row>
    <row r="1130" spans="19:19" s="350" customFormat="1" ht="14.5">
      <c r="S1130" s="436"/>
    </row>
    <row r="1131" spans="19:19" s="350" customFormat="1" ht="14.5">
      <c r="S1131" s="436"/>
    </row>
    <row r="1132" spans="19:19" s="350" customFormat="1" ht="14.5">
      <c r="S1132" s="436"/>
    </row>
    <row r="1133" spans="19:19" s="350" customFormat="1" ht="14.5">
      <c r="S1133" s="436"/>
    </row>
    <row r="1134" spans="19:19" s="350" customFormat="1" ht="14.5">
      <c r="S1134" s="436"/>
    </row>
    <row r="1135" spans="19:19" s="350" customFormat="1" ht="14.5">
      <c r="S1135" s="436"/>
    </row>
    <row r="1136" spans="19:19" s="350" customFormat="1" ht="14.5">
      <c r="S1136" s="436"/>
    </row>
    <row r="1137" spans="19:19" s="350" customFormat="1" ht="14.5">
      <c r="S1137" s="436"/>
    </row>
    <row r="1138" spans="19:19" s="350" customFormat="1" ht="14.5">
      <c r="S1138" s="436"/>
    </row>
    <row r="1139" spans="19:19" s="350" customFormat="1" ht="14.5">
      <c r="S1139" s="436"/>
    </row>
    <row r="1140" spans="19:19" s="350" customFormat="1" ht="14.5">
      <c r="S1140" s="436"/>
    </row>
    <row r="1141" spans="19:19" s="350" customFormat="1" ht="14.5">
      <c r="S1141" s="436"/>
    </row>
    <row r="1142" spans="19:19" s="350" customFormat="1" ht="14.5">
      <c r="S1142" s="436"/>
    </row>
    <row r="1143" spans="19:19" s="350" customFormat="1" ht="14.5">
      <c r="S1143" s="436"/>
    </row>
    <row r="1144" spans="19:19" s="350" customFormat="1" ht="14.5">
      <c r="S1144" s="436"/>
    </row>
    <row r="1145" spans="19:19" s="350" customFormat="1" ht="14.5">
      <c r="S1145" s="436"/>
    </row>
    <row r="1146" spans="19:19" s="350" customFormat="1" ht="14.5">
      <c r="S1146" s="436"/>
    </row>
    <row r="1147" spans="19:19" s="350" customFormat="1" ht="14.5">
      <c r="S1147" s="436"/>
    </row>
    <row r="1148" spans="19:19" s="350" customFormat="1" ht="14.5">
      <c r="S1148" s="436"/>
    </row>
    <row r="1149" spans="19:19" s="350" customFormat="1" ht="14.5">
      <c r="S1149" s="436"/>
    </row>
    <row r="1150" spans="19:19" s="350" customFormat="1" ht="14.5">
      <c r="S1150" s="436"/>
    </row>
    <row r="1151" spans="19:19" s="350" customFormat="1" ht="14.5">
      <c r="S1151" s="436"/>
    </row>
    <row r="1152" spans="19:19" s="350" customFormat="1" ht="14.5">
      <c r="S1152" s="436"/>
    </row>
    <row r="1153" spans="19:19" s="350" customFormat="1" ht="14.5">
      <c r="S1153" s="436"/>
    </row>
    <row r="1154" spans="19:19" s="350" customFormat="1" ht="14.5">
      <c r="S1154" s="436"/>
    </row>
    <row r="1155" spans="19:19" s="350" customFormat="1" ht="14.5">
      <c r="S1155" s="436"/>
    </row>
    <row r="1156" spans="19:19" s="350" customFormat="1" ht="14.5">
      <c r="S1156" s="436"/>
    </row>
    <row r="1157" spans="19:19" s="350" customFormat="1" ht="14.5">
      <c r="S1157" s="436"/>
    </row>
    <row r="1158" spans="19:19" s="350" customFormat="1" ht="14.5">
      <c r="S1158" s="436"/>
    </row>
    <row r="1159" spans="19:19" s="350" customFormat="1" ht="14.5">
      <c r="S1159" s="436"/>
    </row>
    <row r="1160" spans="19:19" s="350" customFormat="1" ht="14.5">
      <c r="S1160" s="436"/>
    </row>
    <row r="1161" spans="19:19" s="350" customFormat="1" ht="14.5">
      <c r="S1161" s="436"/>
    </row>
    <row r="1162" spans="19:19" s="350" customFormat="1" ht="14.5">
      <c r="S1162" s="436"/>
    </row>
    <row r="1163" spans="19:19" s="350" customFormat="1" ht="14.5">
      <c r="S1163" s="436"/>
    </row>
    <row r="1164" spans="19:19" s="350" customFormat="1" ht="14.5">
      <c r="S1164" s="436"/>
    </row>
    <row r="1165" spans="19:19" s="350" customFormat="1" ht="14.5">
      <c r="S1165" s="436"/>
    </row>
    <row r="1166" spans="19:19" s="350" customFormat="1" ht="14.5">
      <c r="S1166" s="436"/>
    </row>
    <row r="1167" spans="19:19" s="350" customFormat="1" ht="14.5">
      <c r="S1167" s="436"/>
    </row>
    <row r="1168" spans="19:19" s="350" customFormat="1" ht="14.5">
      <c r="S1168" s="436"/>
    </row>
    <row r="1169" spans="19:19" s="350" customFormat="1" ht="14.5">
      <c r="S1169" s="436"/>
    </row>
    <row r="1170" spans="19:19" s="350" customFormat="1" ht="14.5">
      <c r="S1170" s="436"/>
    </row>
    <row r="1171" spans="19:19" s="350" customFormat="1" ht="14.5">
      <c r="S1171" s="436"/>
    </row>
    <row r="1172" spans="19:19" s="350" customFormat="1" ht="14.5">
      <c r="S1172" s="436"/>
    </row>
    <row r="1173" spans="19:19" s="350" customFormat="1" ht="14.5">
      <c r="S1173" s="436"/>
    </row>
    <row r="1174" spans="19:19" s="350" customFormat="1" ht="14.5">
      <c r="S1174" s="436"/>
    </row>
    <row r="1175" spans="19:19" s="350" customFormat="1" ht="14.5">
      <c r="S1175" s="436"/>
    </row>
    <row r="1176" spans="19:19" s="350" customFormat="1" ht="14.5">
      <c r="S1176" s="436"/>
    </row>
    <row r="1177" spans="19:19" s="350" customFormat="1" ht="14.5">
      <c r="S1177" s="436"/>
    </row>
    <row r="1178" spans="19:19" s="350" customFormat="1" ht="14.5">
      <c r="S1178" s="436"/>
    </row>
    <row r="1179" spans="19:19" s="350" customFormat="1" ht="14.5">
      <c r="S1179" s="436"/>
    </row>
    <row r="1180" spans="19:19" s="350" customFormat="1" ht="14.5">
      <c r="S1180" s="436"/>
    </row>
    <row r="1181" spans="19:19" s="350" customFormat="1" ht="14.5">
      <c r="S1181" s="436"/>
    </row>
    <row r="1182" spans="19:19" s="350" customFormat="1" ht="14.5">
      <c r="S1182" s="436"/>
    </row>
    <row r="1183" spans="19:19" s="350" customFormat="1" ht="14.5">
      <c r="S1183" s="436"/>
    </row>
    <row r="1184" spans="19:19" s="350" customFormat="1" ht="14.5">
      <c r="S1184" s="436"/>
    </row>
    <row r="1185" spans="19:19" s="350" customFormat="1" ht="14.5">
      <c r="S1185" s="436"/>
    </row>
    <row r="1186" spans="19:19" s="350" customFormat="1" ht="14.5">
      <c r="S1186" s="436"/>
    </row>
    <row r="1187" spans="19:19" s="350" customFormat="1" ht="14.5">
      <c r="S1187" s="436"/>
    </row>
    <row r="1188" spans="19:19" s="350" customFormat="1" ht="14.5">
      <c r="S1188" s="436"/>
    </row>
    <row r="1189" spans="19:19" s="350" customFormat="1" ht="14.5">
      <c r="S1189" s="436"/>
    </row>
    <row r="1190" spans="19:19" s="350" customFormat="1" ht="14.5">
      <c r="S1190" s="436"/>
    </row>
    <row r="1191" spans="19:19" s="350" customFormat="1" ht="14.5">
      <c r="S1191" s="436"/>
    </row>
    <row r="1192" spans="19:19" s="350" customFormat="1" ht="14.5">
      <c r="S1192" s="436"/>
    </row>
    <row r="1193" spans="19:19" s="350" customFormat="1" ht="14.5">
      <c r="S1193" s="436"/>
    </row>
    <row r="1194" spans="19:19" s="350" customFormat="1" ht="14.5">
      <c r="S1194" s="436"/>
    </row>
    <row r="1195" spans="19:19" s="350" customFormat="1" ht="14.5">
      <c r="S1195" s="436"/>
    </row>
    <row r="1196" spans="19:19" s="350" customFormat="1" ht="14.5">
      <c r="S1196" s="436"/>
    </row>
    <row r="1197" spans="19:19" s="350" customFormat="1" ht="14.5">
      <c r="S1197" s="436"/>
    </row>
    <row r="1198" spans="19:19" s="350" customFormat="1" ht="14.5">
      <c r="S1198" s="436"/>
    </row>
    <row r="1199" spans="19:19" s="350" customFormat="1" ht="14.5">
      <c r="S1199" s="436"/>
    </row>
    <row r="1200" spans="19:19" s="350" customFormat="1" ht="14.5">
      <c r="S1200" s="436"/>
    </row>
    <row r="1201" spans="19:19" s="350" customFormat="1" ht="14.5">
      <c r="S1201" s="436"/>
    </row>
    <row r="1202" spans="19:19" s="350" customFormat="1" ht="14.5">
      <c r="S1202" s="436"/>
    </row>
    <row r="1203" spans="19:19" s="350" customFormat="1" ht="14.5">
      <c r="S1203" s="436"/>
    </row>
    <row r="1204" spans="19:19" s="350" customFormat="1" ht="14.5">
      <c r="S1204" s="436"/>
    </row>
    <row r="1205" spans="19:19" s="350" customFormat="1" ht="14.5">
      <c r="S1205" s="436"/>
    </row>
    <row r="1206" spans="19:19" s="350" customFormat="1" ht="14.5">
      <c r="S1206" s="436"/>
    </row>
    <row r="1207" spans="19:19" s="350" customFormat="1" ht="14.5">
      <c r="S1207" s="436"/>
    </row>
    <row r="1208" spans="19:19" s="350" customFormat="1" ht="14.5">
      <c r="S1208" s="436"/>
    </row>
    <row r="1209" spans="19:19" s="350" customFormat="1" ht="14.5">
      <c r="S1209" s="436"/>
    </row>
    <row r="1210" spans="19:19" s="350" customFormat="1" ht="14.5">
      <c r="S1210" s="436"/>
    </row>
    <row r="1211" spans="19:19" s="350" customFormat="1" ht="14.5">
      <c r="S1211" s="436"/>
    </row>
    <row r="1212" spans="19:19" s="350" customFormat="1" ht="14.5">
      <c r="S1212" s="436"/>
    </row>
    <row r="1213" spans="19:19" s="350" customFormat="1" ht="14.5">
      <c r="S1213" s="436"/>
    </row>
    <row r="1214" spans="19:19" s="350" customFormat="1" ht="14.5">
      <c r="S1214" s="436"/>
    </row>
    <row r="1215" spans="19:19" s="350" customFormat="1" ht="14.5">
      <c r="S1215" s="436"/>
    </row>
    <row r="1216" spans="19:19" s="350" customFormat="1" ht="14.5">
      <c r="S1216" s="436"/>
    </row>
    <row r="1217" spans="19:19" s="350" customFormat="1" ht="14.5">
      <c r="S1217" s="436"/>
    </row>
    <row r="1218" spans="19:19" s="350" customFormat="1" ht="14.5">
      <c r="S1218" s="436"/>
    </row>
    <row r="1219" spans="19:19" s="350" customFormat="1" ht="14.5">
      <c r="S1219" s="436"/>
    </row>
    <row r="1220" spans="19:19" s="350" customFormat="1" ht="14.5">
      <c r="S1220" s="436"/>
    </row>
    <row r="1221" spans="19:19" s="350" customFormat="1" ht="14.5">
      <c r="S1221" s="436"/>
    </row>
    <row r="1222" spans="19:19" s="350" customFormat="1" ht="14.5">
      <c r="S1222" s="436"/>
    </row>
    <row r="1223" spans="19:19" s="350" customFormat="1" ht="14.5">
      <c r="S1223" s="436"/>
    </row>
    <row r="1224" spans="19:19" s="350" customFormat="1" ht="14.5">
      <c r="S1224" s="436"/>
    </row>
    <row r="1225" spans="19:19" s="350" customFormat="1" ht="14.5">
      <c r="S1225" s="436"/>
    </row>
    <row r="1226" spans="19:19" s="350" customFormat="1" ht="14.5">
      <c r="S1226" s="436"/>
    </row>
    <row r="1227" spans="19:19" s="350" customFormat="1" ht="14.5">
      <c r="S1227" s="436"/>
    </row>
    <row r="1228" spans="19:19" s="350" customFormat="1" ht="14.5">
      <c r="S1228" s="436"/>
    </row>
    <row r="1229" spans="19:19" s="350" customFormat="1" ht="14.5">
      <c r="S1229" s="436"/>
    </row>
    <row r="1230" spans="19:19" s="350" customFormat="1" ht="14.5">
      <c r="S1230" s="436"/>
    </row>
    <row r="1231" spans="19:19" s="350" customFormat="1" ht="14.5">
      <c r="S1231" s="436"/>
    </row>
    <row r="1232" spans="19:19" s="350" customFormat="1" ht="14.5">
      <c r="S1232" s="436"/>
    </row>
    <row r="1233" spans="19:19" s="350" customFormat="1" ht="14.5">
      <c r="S1233" s="436"/>
    </row>
    <row r="1234" spans="19:19" s="350" customFormat="1" ht="14.5">
      <c r="S1234" s="436"/>
    </row>
    <row r="1235" spans="19:19" s="350" customFormat="1" ht="14.5">
      <c r="S1235" s="436"/>
    </row>
    <row r="1236" spans="19:19" s="350" customFormat="1" ht="14.5">
      <c r="S1236" s="436"/>
    </row>
    <row r="1237" spans="19:19" s="350" customFormat="1" ht="14.5">
      <c r="S1237" s="436"/>
    </row>
    <row r="1238" spans="19:19" s="350" customFormat="1" ht="14.5">
      <c r="S1238" s="436"/>
    </row>
    <row r="1239" spans="19:19" s="350" customFormat="1" ht="14.5">
      <c r="S1239" s="436"/>
    </row>
    <row r="1240" spans="19:19" s="350" customFormat="1" ht="14.5">
      <c r="S1240" s="436"/>
    </row>
    <row r="1241" spans="19:19" s="350" customFormat="1" ht="14.5">
      <c r="S1241" s="436"/>
    </row>
    <row r="1242" spans="19:19" s="350" customFormat="1" ht="14.5">
      <c r="S1242" s="436"/>
    </row>
    <row r="1243" spans="19:19" s="350" customFormat="1" ht="14.5">
      <c r="S1243" s="436"/>
    </row>
    <row r="1244" spans="19:19" s="350" customFormat="1" ht="14.5">
      <c r="S1244" s="436"/>
    </row>
    <row r="1245" spans="19:19" s="350" customFormat="1" ht="14.5">
      <c r="S1245" s="436"/>
    </row>
    <row r="1246" spans="19:19" s="350" customFormat="1" ht="14.5">
      <c r="S1246" s="436"/>
    </row>
    <row r="1247" spans="19:19" s="350" customFormat="1" ht="14.5">
      <c r="S1247" s="436"/>
    </row>
    <row r="1248" spans="19:19" s="350" customFormat="1" ht="14.5">
      <c r="S1248" s="436"/>
    </row>
    <row r="1249" spans="19:19" s="350" customFormat="1" ht="14.5">
      <c r="S1249" s="436"/>
    </row>
    <row r="1250" spans="19:19" s="350" customFormat="1" ht="14.5">
      <c r="S1250" s="436"/>
    </row>
    <row r="1251" spans="19:19" s="350" customFormat="1" ht="14.5">
      <c r="S1251" s="436"/>
    </row>
    <row r="1252" spans="19:19" s="350" customFormat="1" ht="14.5">
      <c r="S1252" s="436"/>
    </row>
    <row r="1253" spans="19:19" s="350" customFormat="1" ht="14.5">
      <c r="S1253" s="436"/>
    </row>
    <row r="1254" spans="19:19" s="350" customFormat="1" ht="14.5">
      <c r="S1254" s="436"/>
    </row>
    <row r="1255" spans="19:19" s="350" customFormat="1" ht="14.5">
      <c r="S1255" s="436"/>
    </row>
    <row r="1256" spans="19:19" s="350" customFormat="1" ht="14.5">
      <c r="S1256" s="436"/>
    </row>
    <row r="1257" spans="19:19" s="350" customFormat="1" ht="14.5">
      <c r="S1257" s="436"/>
    </row>
    <row r="1258" spans="19:19" s="350" customFormat="1" ht="14.5">
      <c r="S1258" s="436"/>
    </row>
    <row r="1259" spans="19:19" s="350" customFormat="1" ht="14.5">
      <c r="S1259" s="436"/>
    </row>
    <row r="1260" spans="19:19" s="350" customFormat="1" ht="14.5">
      <c r="S1260" s="436"/>
    </row>
    <row r="1261" spans="19:19" s="350" customFormat="1" ht="14.5">
      <c r="S1261" s="436"/>
    </row>
    <row r="1262" spans="19:19" s="350" customFormat="1" ht="14.5">
      <c r="S1262" s="436"/>
    </row>
    <row r="1263" spans="19:19" s="350" customFormat="1" ht="14.5">
      <c r="S1263" s="436"/>
    </row>
    <row r="1264" spans="19:19" s="350" customFormat="1" ht="14.5">
      <c r="S1264" s="436"/>
    </row>
    <row r="1265" spans="19:19" s="350" customFormat="1" ht="14.5">
      <c r="S1265" s="436"/>
    </row>
    <row r="1266" spans="19:19" s="350" customFormat="1" ht="14.5">
      <c r="S1266" s="436"/>
    </row>
    <row r="1267" spans="19:19" s="350" customFormat="1" ht="14.5">
      <c r="S1267" s="436"/>
    </row>
    <row r="1268" spans="19:19" s="350" customFormat="1" ht="14.5">
      <c r="S1268" s="436"/>
    </row>
    <row r="1269" spans="19:19" s="350" customFormat="1" ht="14.5">
      <c r="S1269" s="436"/>
    </row>
    <row r="1270" spans="19:19" s="350" customFormat="1" ht="14.5">
      <c r="S1270" s="436"/>
    </row>
    <row r="1271" spans="19:19" s="350" customFormat="1" ht="14.5">
      <c r="S1271" s="436"/>
    </row>
    <row r="1272" spans="19:19" s="350" customFormat="1" ht="14.5">
      <c r="S1272" s="436"/>
    </row>
    <row r="1273" spans="19:19" s="350" customFormat="1" ht="14.5">
      <c r="S1273" s="436"/>
    </row>
    <row r="1274" spans="19:19" s="350" customFormat="1" ht="14.5">
      <c r="S1274" s="436"/>
    </row>
    <row r="1275" spans="19:19" s="350" customFormat="1" ht="14.5">
      <c r="S1275" s="436"/>
    </row>
    <row r="1276" spans="19:19" s="350" customFormat="1" ht="14.5">
      <c r="S1276" s="436"/>
    </row>
    <row r="1277" spans="19:19" s="350" customFormat="1" ht="14.5">
      <c r="S1277" s="436"/>
    </row>
    <row r="1278" spans="19:19" s="350" customFormat="1" ht="14.5">
      <c r="S1278" s="436"/>
    </row>
    <row r="1279" spans="19:19" s="350" customFormat="1" ht="14.5">
      <c r="S1279" s="436"/>
    </row>
    <row r="1280" spans="19:19" s="350" customFormat="1" ht="14.5">
      <c r="S1280" s="436"/>
    </row>
    <row r="1281" spans="19:19" s="350" customFormat="1" ht="14.5">
      <c r="S1281" s="436"/>
    </row>
    <row r="1282" spans="19:19" s="350" customFormat="1" ht="14.5">
      <c r="S1282" s="436"/>
    </row>
    <row r="1283" spans="19:19" s="350" customFormat="1" ht="14.5">
      <c r="S1283" s="436"/>
    </row>
    <row r="1284" spans="19:19" s="350" customFormat="1" ht="14.5">
      <c r="S1284" s="436"/>
    </row>
    <row r="1285" spans="19:19" s="350" customFormat="1" ht="14.5">
      <c r="S1285" s="436"/>
    </row>
    <row r="1286" spans="19:19" s="350" customFormat="1" ht="14.5">
      <c r="S1286" s="436"/>
    </row>
    <row r="1287" spans="19:19" s="350" customFormat="1" ht="14.5">
      <c r="S1287" s="436"/>
    </row>
    <row r="1288" spans="19:19" s="350" customFormat="1" ht="14.5">
      <c r="S1288" s="436"/>
    </row>
    <row r="1289" spans="19:19" s="350" customFormat="1" ht="14.5">
      <c r="S1289" s="436"/>
    </row>
    <row r="1290" spans="19:19" s="350" customFormat="1" ht="14.5">
      <c r="S1290" s="436"/>
    </row>
    <row r="1291" spans="19:19" s="350" customFormat="1" ht="14.5">
      <c r="S1291" s="436"/>
    </row>
    <row r="1292" spans="19:19" s="350" customFormat="1" ht="14.5">
      <c r="S1292" s="436"/>
    </row>
    <row r="1293" spans="19:19" s="350" customFormat="1" ht="14.5">
      <c r="S1293" s="436"/>
    </row>
    <row r="1294" spans="19:19" s="350" customFormat="1" ht="14.5">
      <c r="S1294" s="436"/>
    </row>
    <row r="1295" spans="19:19" s="350" customFormat="1" ht="14.5">
      <c r="S1295" s="436"/>
    </row>
    <row r="1296" spans="19:19" s="350" customFormat="1" ht="14.5">
      <c r="S1296" s="436"/>
    </row>
    <row r="1297" spans="19:19" s="350" customFormat="1" ht="14.5">
      <c r="S1297" s="436"/>
    </row>
    <row r="1298" spans="19:19" s="350" customFormat="1" ht="14.5">
      <c r="S1298" s="436"/>
    </row>
    <row r="1299" spans="19:19" s="350" customFormat="1" ht="14.5">
      <c r="S1299" s="436"/>
    </row>
    <row r="1300" spans="19:19" s="350" customFormat="1" ht="14.5">
      <c r="S1300" s="436"/>
    </row>
    <row r="1301" spans="19:19" s="350" customFormat="1" ht="14.5">
      <c r="S1301" s="436"/>
    </row>
    <row r="1302" spans="19:19" s="350" customFormat="1" ht="14.5">
      <c r="S1302" s="436"/>
    </row>
    <row r="1303" spans="19:19" s="350" customFormat="1" ht="14.5">
      <c r="S1303" s="436"/>
    </row>
    <row r="1304" spans="19:19" s="350" customFormat="1" ht="14.5">
      <c r="S1304" s="436"/>
    </row>
    <row r="1305" spans="19:19" s="350" customFormat="1" ht="14.5">
      <c r="S1305" s="436"/>
    </row>
    <row r="1306" spans="19:19" s="350" customFormat="1" ht="14.5">
      <c r="S1306" s="436"/>
    </row>
    <row r="1307" spans="19:19" s="350" customFormat="1" ht="14.5">
      <c r="S1307" s="436"/>
    </row>
    <row r="1308" spans="19:19" s="350" customFormat="1" ht="14.5">
      <c r="S1308" s="436"/>
    </row>
    <row r="1309" spans="19:19" s="350" customFormat="1" ht="14.5">
      <c r="S1309" s="436"/>
    </row>
    <row r="1310" spans="19:19" s="350" customFormat="1" ht="14.5">
      <c r="S1310" s="436"/>
    </row>
    <row r="1311" spans="19:19" s="350" customFormat="1" ht="14.5">
      <c r="S1311" s="436"/>
    </row>
    <row r="1312" spans="19:19" s="350" customFormat="1" ht="14.5">
      <c r="S1312" s="436"/>
    </row>
    <row r="1313" spans="19:19" s="350" customFormat="1" ht="14.5">
      <c r="S1313" s="436"/>
    </row>
    <row r="1314" spans="19:19" s="350" customFormat="1" ht="14.5">
      <c r="S1314" s="436"/>
    </row>
    <row r="1315" spans="19:19" s="350" customFormat="1" ht="14.5">
      <c r="S1315" s="436"/>
    </row>
    <row r="1316" spans="19:19" s="350" customFormat="1" ht="14.5">
      <c r="S1316" s="436"/>
    </row>
    <row r="1317" spans="19:19" s="350" customFormat="1" ht="14.5">
      <c r="S1317" s="436"/>
    </row>
    <row r="1318" spans="19:19" s="350" customFormat="1" ht="14.5">
      <c r="S1318" s="436"/>
    </row>
    <row r="1319" spans="19:19" s="350" customFormat="1" ht="14.5">
      <c r="S1319" s="436"/>
    </row>
    <row r="1320" spans="19:19" s="350" customFormat="1" ht="14.5">
      <c r="S1320" s="436"/>
    </row>
    <row r="1321" spans="19:19" s="350" customFormat="1" ht="14.5">
      <c r="S1321" s="436"/>
    </row>
    <row r="1322" spans="19:19" s="350" customFormat="1" ht="14.5">
      <c r="S1322" s="436"/>
    </row>
    <row r="1323" spans="19:19" s="350" customFormat="1" ht="14.5">
      <c r="S1323" s="436"/>
    </row>
    <row r="1324" spans="19:19" s="350" customFormat="1" ht="14.5">
      <c r="S1324" s="436"/>
    </row>
    <row r="1325" spans="19:19" s="350" customFormat="1" ht="14.5">
      <c r="S1325" s="436"/>
    </row>
    <row r="1326" spans="19:19" s="350" customFormat="1" ht="14.5">
      <c r="S1326" s="436"/>
    </row>
    <row r="1327" spans="19:19" s="350" customFormat="1" ht="14.5">
      <c r="S1327" s="436"/>
    </row>
    <row r="1328" spans="19:19" s="350" customFormat="1" ht="14.5">
      <c r="S1328" s="436"/>
    </row>
    <row r="1329" spans="19:19" s="350" customFormat="1" ht="14.5">
      <c r="S1329" s="436"/>
    </row>
    <row r="1330" spans="19:19" s="350" customFormat="1" ht="14.5">
      <c r="S1330" s="436"/>
    </row>
    <row r="1331" spans="19:19" s="350" customFormat="1" ht="14.5">
      <c r="S1331" s="436"/>
    </row>
    <row r="1332" spans="19:19" s="350" customFormat="1" ht="14.5">
      <c r="S1332" s="436"/>
    </row>
    <row r="1333" spans="19:19" s="350" customFormat="1" ht="14.5">
      <c r="S1333" s="436"/>
    </row>
    <row r="1334" spans="19:19" s="350" customFormat="1" ht="14.5">
      <c r="S1334" s="436"/>
    </row>
    <row r="1335" spans="19:19" s="350" customFormat="1" ht="14.5">
      <c r="S1335" s="436"/>
    </row>
    <row r="1336" spans="19:19" s="350" customFormat="1" ht="14.5">
      <c r="S1336" s="436"/>
    </row>
    <row r="1337" spans="19:19" s="350" customFormat="1" ht="14.5">
      <c r="S1337" s="436"/>
    </row>
    <row r="1338" spans="19:19" s="350" customFormat="1" ht="14.5">
      <c r="S1338" s="436"/>
    </row>
    <row r="1339" spans="19:19" s="350" customFormat="1" ht="14.5">
      <c r="S1339" s="436"/>
    </row>
    <row r="1340" spans="19:19" s="350" customFormat="1" ht="14.5">
      <c r="S1340" s="436"/>
    </row>
    <row r="1341" spans="19:19" s="350" customFormat="1" ht="14.5">
      <c r="S1341" s="436"/>
    </row>
    <row r="1342" spans="19:19" s="350" customFormat="1" ht="14.5">
      <c r="S1342" s="436"/>
    </row>
    <row r="1343" spans="19:19" s="350" customFormat="1" ht="14.5">
      <c r="S1343" s="436"/>
    </row>
    <row r="1344" spans="19:19" s="350" customFormat="1" ht="14.5">
      <c r="S1344" s="436"/>
    </row>
    <row r="1345" spans="19:19" s="350" customFormat="1" ht="14.5">
      <c r="S1345" s="436"/>
    </row>
    <row r="1346" spans="19:19" s="350" customFormat="1" ht="14.5">
      <c r="S1346" s="436"/>
    </row>
    <row r="1347" spans="19:19" s="350" customFormat="1" ht="14.5">
      <c r="S1347" s="436"/>
    </row>
    <row r="1348" spans="19:19" s="350" customFormat="1" ht="14.5">
      <c r="S1348" s="436"/>
    </row>
    <row r="1349" spans="19:19" s="350" customFormat="1" ht="14.5">
      <c r="S1349" s="436"/>
    </row>
    <row r="1350" spans="19:19" s="350" customFormat="1" ht="14.5">
      <c r="S1350" s="436"/>
    </row>
    <row r="1351" spans="19:19" s="350" customFormat="1" ht="14.5">
      <c r="S1351" s="436"/>
    </row>
    <row r="1352" spans="19:19" s="350" customFormat="1" ht="14.5">
      <c r="S1352" s="436"/>
    </row>
    <row r="1353" spans="19:19" s="350" customFormat="1" ht="14.5">
      <c r="S1353" s="436"/>
    </row>
    <row r="1354" spans="19:19" s="350" customFormat="1" ht="14.5">
      <c r="S1354" s="436"/>
    </row>
    <row r="1355" spans="19:19" s="350" customFormat="1" ht="14.5">
      <c r="S1355" s="436"/>
    </row>
    <row r="1356" spans="19:19" s="350" customFormat="1" ht="14.5">
      <c r="S1356" s="436"/>
    </row>
    <row r="1357" spans="19:19" s="350" customFormat="1" ht="14.5">
      <c r="S1357" s="436"/>
    </row>
    <row r="1358" spans="19:19" s="350" customFormat="1" ht="14.5">
      <c r="S1358" s="436"/>
    </row>
    <row r="1359" spans="19:19" s="350" customFormat="1" ht="14.5">
      <c r="S1359" s="436"/>
    </row>
    <row r="1360" spans="19:19" s="350" customFormat="1" ht="14.5">
      <c r="S1360" s="436"/>
    </row>
    <row r="1361" spans="19:19" s="350" customFormat="1" ht="14.5">
      <c r="S1361" s="436"/>
    </row>
    <row r="1362" spans="19:19" s="350" customFormat="1" ht="14.5">
      <c r="S1362" s="436"/>
    </row>
    <row r="1363" spans="19:19" s="350" customFormat="1" ht="14.5">
      <c r="S1363" s="436"/>
    </row>
    <row r="1364" spans="19:19" s="350" customFormat="1" ht="14.5">
      <c r="S1364" s="436"/>
    </row>
    <row r="1365" spans="19:19" s="350" customFormat="1" ht="14.5">
      <c r="S1365" s="436"/>
    </row>
    <row r="1366" spans="19:19" s="350" customFormat="1" ht="14.5">
      <c r="S1366" s="436"/>
    </row>
    <row r="1367" spans="19:19" s="350" customFormat="1" ht="14.5">
      <c r="S1367" s="436"/>
    </row>
    <row r="1368" spans="19:19" s="350" customFormat="1" ht="14.5">
      <c r="S1368" s="436"/>
    </row>
    <row r="1369" spans="19:19" s="350" customFormat="1" ht="14.5">
      <c r="S1369" s="436"/>
    </row>
    <row r="1370" spans="19:19" s="350" customFormat="1" ht="14.5">
      <c r="S1370" s="436"/>
    </row>
    <row r="1371" spans="19:19" s="350" customFormat="1" ht="14.5">
      <c r="S1371" s="436"/>
    </row>
    <row r="1372" spans="19:19" s="350" customFormat="1" ht="14.5">
      <c r="S1372" s="436"/>
    </row>
    <row r="1373" spans="19:19" s="350" customFormat="1" ht="14.5">
      <c r="S1373" s="436"/>
    </row>
    <row r="1374" spans="19:19" s="350" customFormat="1" ht="14.5">
      <c r="S1374" s="436"/>
    </row>
    <row r="1375" spans="19:19" s="350" customFormat="1" ht="14.5">
      <c r="S1375" s="436"/>
    </row>
    <row r="1376" spans="19:19" s="350" customFormat="1" ht="14.5">
      <c r="S1376" s="436"/>
    </row>
    <row r="1377" spans="19:19" s="350" customFormat="1" ht="14.5">
      <c r="S1377" s="436"/>
    </row>
    <row r="1378" spans="19:19" s="350" customFormat="1" ht="14.5">
      <c r="S1378" s="436"/>
    </row>
    <row r="1379" spans="19:19" s="350" customFormat="1" ht="14.5">
      <c r="S1379" s="436"/>
    </row>
    <row r="1380" spans="19:19" s="350" customFormat="1" ht="14.5">
      <c r="S1380" s="436"/>
    </row>
    <row r="1381" spans="19:19" s="350" customFormat="1" ht="14.5">
      <c r="S1381" s="436"/>
    </row>
    <row r="1382" spans="19:19" s="350" customFormat="1" ht="14.5">
      <c r="S1382" s="436"/>
    </row>
    <row r="1383" spans="19:19" s="350" customFormat="1" ht="14.5">
      <c r="S1383" s="436"/>
    </row>
    <row r="1384" spans="19:19" s="350" customFormat="1" ht="14.5">
      <c r="S1384" s="436"/>
    </row>
    <row r="1385" spans="19:19" s="350" customFormat="1" ht="14.5">
      <c r="S1385" s="436"/>
    </row>
    <row r="1386" spans="19:19" s="350" customFormat="1" ht="14.5">
      <c r="S1386" s="436"/>
    </row>
    <row r="1387" spans="19:19" s="350" customFormat="1" ht="14.5">
      <c r="S1387" s="436"/>
    </row>
    <row r="1388" spans="19:19" s="350" customFormat="1" ht="14.5">
      <c r="S1388" s="436"/>
    </row>
    <row r="1389" spans="19:19" s="350" customFormat="1" ht="14.5">
      <c r="S1389" s="436"/>
    </row>
    <row r="1390" spans="19:19" s="350" customFormat="1" ht="14.5">
      <c r="S1390" s="436"/>
    </row>
    <row r="1391" spans="19:19" s="350" customFormat="1" ht="14.5">
      <c r="S1391" s="436"/>
    </row>
    <row r="1392" spans="19:19" s="350" customFormat="1" ht="14.5">
      <c r="S1392" s="436"/>
    </row>
    <row r="1393" spans="19:19" s="350" customFormat="1" ht="14.5">
      <c r="S1393" s="436"/>
    </row>
    <row r="1394" spans="19:19" s="350" customFormat="1" ht="14.5">
      <c r="S1394" s="436"/>
    </row>
    <row r="1395" spans="19:19" s="350" customFormat="1" ht="14.5">
      <c r="S1395" s="436"/>
    </row>
    <row r="1396" spans="19:19" s="350" customFormat="1" ht="14.5">
      <c r="S1396" s="436"/>
    </row>
    <row r="1397" spans="19:19" s="350" customFormat="1" ht="14.5">
      <c r="S1397" s="436"/>
    </row>
    <row r="1398" spans="19:19" s="350" customFormat="1" ht="14.5">
      <c r="S1398" s="436"/>
    </row>
    <row r="1399" spans="19:19" s="350" customFormat="1" ht="14.5">
      <c r="S1399" s="436"/>
    </row>
    <row r="1400" spans="19:19" s="350" customFormat="1" ht="14.5">
      <c r="S1400" s="436"/>
    </row>
    <row r="1401" spans="19:19" s="350" customFormat="1" ht="14.5">
      <c r="S1401" s="436"/>
    </row>
    <row r="1402" spans="19:19" s="350" customFormat="1" ht="14.5">
      <c r="S1402" s="436"/>
    </row>
    <row r="1403" spans="19:19" s="350" customFormat="1" ht="14.5">
      <c r="S1403" s="436"/>
    </row>
    <row r="1404" spans="19:19" s="350" customFormat="1" ht="14.5">
      <c r="S1404" s="436"/>
    </row>
    <row r="1405" spans="19:19" s="350" customFormat="1" ht="14.5">
      <c r="S1405" s="436"/>
    </row>
    <row r="1406" spans="19:19" s="350" customFormat="1" ht="14.5">
      <c r="S1406" s="436"/>
    </row>
    <row r="1407" spans="19:19" s="350" customFormat="1" ht="14.5">
      <c r="S1407" s="436"/>
    </row>
    <row r="1408" spans="19:19" s="350" customFormat="1" ht="14.5">
      <c r="S1408" s="436"/>
    </row>
    <row r="1409" spans="19:19" s="350" customFormat="1" ht="14.5">
      <c r="S1409" s="436"/>
    </row>
    <row r="1410" spans="19:19" s="350" customFormat="1" ht="14.5">
      <c r="S1410" s="436"/>
    </row>
    <row r="1411" spans="19:19" s="350" customFormat="1" ht="14.5">
      <c r="S1411" s="436"/>
    </row>
    <row r="1412" spans="19:19" s="350" customFormat="1" ht="14.5">
      <c r="S1412" s="436"/>
    </row>
    <row r="1413" spans="19:19" s="350" customFormat="1" ht="14.5">
      <c r="S1413" s="436"/>
    </row>
    <row r="1414" spans="19:19" s="350" customFormat="1" ht="14.5">
      <c r="S1414" s="436"/>
    </row>
    <row r="1415" spans="19:19" s="350" customFormat="1" ht="14.5">
      <c r="S1415" s="436"/>
    </row>
    <row r="1416" spans="19:19" s="350" customFormat="1" ht="14.5">
      <c r="S1416" s="436"/>
    </row>
    <row r="1417" spans="19:19" s="350" customFormat="1" ht="14.5">
      <c r="S1417" s="436"/>
    </row>
    <row r="1418" spans="19:19" s="350" customFormat="1" ht="14.5">
      <c r="S1418" s="436"/>
    </row>
    <row r="1419" spans="19:19" s="350" customFormat="1" ht="14.5">
      <c r="S1419" s="436"/>
    </row>
    <row r="1420" spans="19:19" s="350" customFormat="1" ht="14.5">
      <c r="S1420" s="436"/>
    </row>
    <row r="1421" spans="19:19" s="350" customFormat="1" ht="14.5">
      <c r="S1421" s="436"/>
    </row>
    <row r="1422" spans="19:19" s="350" customFormat="1" ht="14.5">
      <c r="S1422" s="436"/>
    </row>
    <row r="1423" spans="19:19" s="350" customFormat="1" ht="14.5">
      <c r="S1423" s="436"/>
    </row>
    <row r="1424" spans="19:19" s="350" customFormat="1" ht="14.5">
      <c r="S1424" s="436"/>
    </row>
    <row r="1425" spans="19:19" s="350" customFormat="1" ht="14.5">
      <c r="S1425" s="436"/>
    </row>
    <row r="1426" spans="19:19" s="350" customFormat="1" ht="14.5">
      <c r="S1426" s="436"/>
    </row>
    <row r="1427" spans="19:19" s="350" customFormat="1" ht="14.5">
      <c r="S1427" s="436"/>
    </row>
    <row r="1428" spans="19:19" s="350" customFormat="1" ht="14.5">
      <c r="S1428" s="436"/>
    </row>
    <row r="1429" spans="19:19" s="350" customFormat="1" ht="14.5">
      <c r="S1429" s="436"/>
    </row>
    <row r="1430" spans="19:19" s="350" customFormat="1" ht="14.5">
      <c r="S1430" s="436"/>
    </row>
    <row r="1431" spans="19:19" s="350" customFormat="1" ht="14.5">
      <c r="S1431" s="436"/>
    </row>
    <row r="1432" spans="19:19" s="350" customFormat="1" ht="14.5">
      <c r="S1432" s="436"/>
    </row>
    <row r="1433" spans="19:19" s="350" customFormat="1" ht="14.5">
      <c r="S1433" s="436"/>
    </row>
    <row r="1434" spans="19:19" s="350" customFormat="1" ht="14.5">
      <c r="S1434" s="436"/>
    </row>
    <row r="1435" spans="19:19" s="350" customFormat="1" ht="14.5">
      <c r="S1435" s="436"/>
    </row>
    <row r="1436" spans="19:19" s="350" customFormat="1" ht="14.5">
      <c r="S1436" s="436"/>
    </row>
    <row r="1437" spans="19:19" s="350" customFormat="1" ht="14.5">
      <c r="S1437" s="436"/>
    </row>
    <row r="1438" spans="19:19" s="350" customFormat="1" ht="14.5">
      <c r="S1438" s="436"/>
    </row>
    <row r="1439" spans="19:19" s="350" customFormat="1" ht="14.5">
      <c r="S1439" s="436"/>
    </row>
    <row r="1440" spans="19:19" s="350" customFormat="1" ht="14.5">
      <c r="S1440" s="436"/>
    </row>
    <row r="1441" spans="19:19" s="350" customFormat="1" ht="14.5">
      <c r="S1441" s="436"/>
    </row>
    <row r="1442" spans="19:19" s="350" customFormat="1" ht="14.5">
      <c r="S1442" s="436"/>
    </row>
    <row r="1443" spans="19:19" s="350" customFormat="1" ht="14.5">
      <c r="S1443" s="436"/>
    </row>
    <row r="1444" spans="19:19" s="350" customFormat="1" ht="14.5">
      <c r="S1444" s="436"/>
    </row>
    <row r="1445" spans="19:19" s="350" customFormat="1" ht="14.5">
      <c r="S1445" s="436"/>
    </row>
    <row r="1446" spans="19:19" s="350" customFormat="1" ht="14.5">
      <c r="S1446" s="436"/>
    </row>
    <row r="1447" spans="19:19" s="350" customFormat="1" ht="14.5">
      <c r="S1447" s="436"/>
    </row>
    <row r="1448" spans="19:19" s="350" customFormat="1" ht="14.5">
      <c r="S1448" s="436"/>
    </row>
    <row r="1449" spans="19:19" s="350" customFormat="1" ht="14.5">
      <c r="S1449" s="436"/>
    </row>
    <row r="1450" spans="19:19" s="350" customFormat="1" ht="14.5">
      <c r="S1450" s="436"/>
    </row>
    <row r="1451" spans="19:19" s="350" customFormat="1" ht="14.5">
      <c r="S1451" s="436"/>
    </row>
    <row r="1452" spans="19:19" s="350" customFormat="1" ht="14.5">
      <c r="S1452" s="436"/>
    </row>
    <row r="1453" spans="19:19" s="350" customFormat="1" ht="14.5">
      <c r="S1453" s="436"/>
    </row>
    <row r="1454" spans="19:19" s="350" customFormat="1" ht="14.5">
      <c r="S1454" s="436"/>
    </row>
    <row r="1455" spans="19:19" s="350" customFormat="1" ht="14.5">
      <c r="S1455" s="436"/>
    </row>
    <row r="1456" spans="19:19" s="350" customFormat="1" ht="14.5">
      <c r="S1456" s="436"/>
    </row>
    <row r="1457" spans="19:19" s="350" customFormat="1" ht="14.5">
      <c r="S1457" s="436"/>
    </row>
    <row r="1458" spans="19:19" s="350" customFormat="1" ht="14.5">
      <c r="S1458" s="436"/>
    </row>
    <row r="1459" spans="19:19" s="350" customFormat="1" ht="14.5">
      <c r="S1459" s="436"/>
    </row>
    <row r="1460" spans="19:19" s="350" customFormat="1" ht="14.5">
      <c r="S1460" s="436"/>
    </row>
    <row r="1461" spans="19:19" s="350" customFormat="1" ht="14.5">
      <c r="S1461" s="436"/>
    </row>
    <row r="1462" spans="19:19" s="350" customFormat="1" ht="14.5">
      <c r="S1462" s="436"/>
    </row>
    <row r="1463" spans="19:19" s="350" customFormat="1" ht="14.5">
      <c r="S1463" s="436"/>
    </row>
    <row r="1464" spans="19:19" s="350" customFormat="1" ht="14.5">
      <c r="S1464" s="436"/>
    </row>
    <row r="1465" spans="19:19" s="350" customFormat="1" ht="14.5">
      <c r="S1465" s="436"/>
    </row>
    <row r="1466" spans="19:19" s="350" customFormat="1" ht="14.5">
      <c r="S1466" s="436"/>
    </row>
    <row r="1467" spans="19:19" s="350" customFormat="1" ht="14.5">
      <c r="S1467" s="436"/>
    </row>
    <row r="1468" spans="19:19" s="350" customFormat="1" ht="14.5">
      <c r="S1468" s="436"/>
    </row>
    <row r="1469" spans="19:19" s="350" customFormat="1" ht="14.5">
      <c r="S1469" s="436"/>
    </row>
    <row r="1470" spans="19:19" s="350" customFormat="1" ht="14.5">
      <c r="S1470" s="436"/>
    </row>
    <row r="1471" spans="19:19" s="350" customFormat="1" ht="14.5">
      <c r="S1471" s="436"/>
    </row>
    <row r="1472" spans="19:19" s="350" customFormat="1" ht="14.5">
      <c r="S1472" s="436"/>
    </row>
    <row r="1473" spans="19:19" s="350" customFormat="1" ht="14.5">
      <c r="S1473" s="436"/>
    </row>
    <row r="1474" spans="19:19" s="350" customFormat="1" ht="14.5">
      <c r="S1474" s="436"/>
    </row>
    <row r="1475" spans="19:19" s="350" customFormat="1" ht="14.5">
      <c r="S1475" s="436"/>
    </row>
    <row r="1476" spans="19:19" s="350" customFormat="1" ht="14.5">
      <c r="S1476" s="436"/>
    </row>
    <row r="1477" spans="19:19" s="350" customFormat="1" ht="14.5">
      <c r="S1477" s="436"/>
    </row>
    <row r="1478" spans="19:19" s="350" customFormat="1" ht="14.5">
      <c r="S1478" s="436"/>
    </row>
    <row r="1479" spans="19:19" s="350" customFormat="1" ht="14.5">
      <c r="S1479" s="436"/>
    </row>
    <row r="1480" spans="19:19" s="350" customFormat="1" ht="14.5">
      <c r="S1480" s="436"/>
    </row>
    <row r="1481" spans="19:19" s="350" customFormat="1" ht="14.5">
      <c r="S1481" s="436"/>
    </row>
    <row r="1482" spans="19:19" s="350" customFormat="1" ht="14.5">
      <c r="S1482" s="436"/>
    </row>
    <row r="1483" spans="19:19" s="350" customFormat="1" ht="14.5">
      <c r="S1483" s="436"/>
    </row>
    <row r="1484" spans="19:19" s="350" customFormat="1" ht="14.5">
      <c r="S1484" s="436"/>
    </row>
    <row r="1485" spans="19:19" s="350" customFormat="1" ht="14.5">
      <c r="S1485" s="436"/>
    </row>
    <row r="1486" spans="19:19" s="350" customFormat="1" ht="14.5">
      <c r="S1486" s="436"/>
    </row>
    <row r="1487" spans="19:19" s="350" customFormat="1" ht="14.5">
      <c r="S1487" s="436"/>
    </row>
    <row r="1488" spans="19:19" s="350" customFormat="1" ht="14.5">
      <c r="S1488" s="436"/>
    </row>
    <row r="1489" spans="19:19" s="350" customFormat="1" ht="14.5">
      <c r="S1489" s="436"/>
    </row>
    <row r="1490" spans="19:19" s="350" customFormat="1" ht="14.5">
      <c r="S1490" s="436"/>
    </row>
    <row r="1491" spans="19:19" s="350" customFormat="1" ht="14.5">
      <c r="S1491" s="436"/>
    </row>
    <row r="1492" spans="19:19" s="350" customFormat="1" ht="14.5">
      <c r="S1492" s="436"/>
    </row>
    <row r="1493" spans="19:19" s="350" customFormat="1" ht="14.5">
      <c r="S1493" s="436"/>
    </row>
    <row r="1494" spans="19:19" s="350" customFormat="1" ht="14.5">
      <c r="S1494" s="436"/>
    </row>
    <row r="1495" spans="19:19" s="350" customFormat="1" ht="14.5">
      <c r="S1495" s="436"/>
    </row>
    <row r="1496" spans="19:19" s="350" customFormat="1" ht="14.5">
      <c r="S1496" s="436"/>
    </row>
    <row r="1497" spans="19:19" s="350" customFormat="1" ht="14.5">
      <c r="S1497" s="436"/>
    </row>
    <row r="1498" spans="19:19" s="350" customFormat="1" ht="14.5">
      <c r="S1498" s="436"/>
    </row>
    <row r="1499" spans="19:19" s="350" customFormat="1" ht="14.5">
      <c r="S1499" s="436"/>
    </row>
    <row r="1500" spans="19:19" s="350" customFormat="1" ht="14.5">
      <c r="S1500" s="436"/>
    </row>
    <row r="1501" spans="19:19" s="350" customFormat="1" ht="14.5">
      <c r="S1501" s="436"/>
    </row>
    <row r="1502" spans="19:19" s="350" customFormat="1" ht="14.5">
      <c r="S1502" s="436"/>
    </row>
    <row r="1503" spans="19:19" s="350" customFormat="1" ht="14.5">
      <c r="S1503" s="436"/>
    </row>
    <row r="1504" spans="19:19" s="350" customFormat="1" ht="14.5">
      <c r="S1504" s="436"/>
    </row>
    <row r="1505" spans="19:19" s="350" customFormat="1" ht="14.5">
      <c r="S1505" s="436"/>
    </row>
    <row r="1506" spans="19:19" s="350" customFormat="1" ht="14.5">
      <c r="S1506" s="436"/>
    </row>
    <row r="1507" spans="19:19" s="350" customFormat="1" ht="14.5">
      <c r="S1507" s="436"/>
    </row>
    <row r="1508" spans="19:19" s="350" customFormat="1" ht="14.5">
      <c r="S1508" s="436"/>
    </row>
    <row r="1509" spans="19:19" s="350" customFormat="1" ht="14.5">
      <c r="S1509" s="436"/>
    </row>
    <row r="1510" spans="19:19" s="350" customFormat="1" ht="14.5">
      <c r="S1510" s="436"/>
    </row>
    <row r="1511" spans="19:19" s="350" customFormat="1" ht="14.5">
      <c r="S1511" s="436"/>
    </row>
    <row r="1512" spans="19:19" s="350" customFormat="1" ht="14.5">
      <c r="S1512" s="436"/>
    </row>
    <row r="1513" spans="19:19" s="350" customFormat="1" ht="14.5">
      <c r="S1513" s="436"/>
    </row>
    <row r="1514" spans="19:19" s="350" customFormat="1" ht="14.5">
      <c r="S1514" s="436"/>
    </row>
    <row r="1515" spans="19:19" s="350" customFormat="1" ht="14.5">
      <c r="S1515" s="436"/>
    </row>
    <row r="1516" spans="19:19" s="350" customFormat="1" ht="14.5">
      <c r="S1516" s="436"/>
    </row>
    <row r="1517" spans="19:19" s="350" customFormat="1" ht="14.5">
      <c r="S1517" s="436"/>
    </row>
    <row r="1518" spans="19:19" s="350" customFormat="1" ht="14.5">
      <c r="S1518" s="436"/>
    </row>
    <row r="1519" spans="19:19" s="350" customFormat="1" ht="14.5">
      <c r="S1519" s="436"/>
    </row>
    <row r="1520" spans="19:19" s="350" customFormat="1" ht="14.5">
      <c r="S1520" s="436"/>
    </row>
    <row r="1521" spans="19:19" s="350" customFormat="1" ht="14.5">
      <c r="S1521" s="436"/>
    </row>
    <row r="1522" spans="19:19" s="350" customFormat="1" ht="14.5">
      <c r="S1522" s="436"/>
    </row>
    <row r="1523" spans="19:19" s="350" customFormat="1" ht="14.5">
      <c r="S1523" s="436"/>
    </row>
    <row r="1524" spans="19:19" s="350" customFormat="1" ht="14.5">
      <c r="S1524" s="436"/>
    </row>
    <row r="1525" spans="19:19" s="350" customFormat="1" ht="14.5">
      <c r="S1525" s="436"/>
    </row>
    <row r="1526" spans="19:19" s="350" customFormat="1" ht="14.5">
      <c r="S1526" s="436"/>
    </row>
    <row r="1527" spans="19:19" s="350" customFormat="1" ht="14.5">
      <c r="S1527" s="436"/>
    </row>
    <row r="1528" spans="19:19" s="350" customFormat="1" ht="14.5">
      <c r="S1528" s="436"/>
    </row>
    <row r="1529" spans="19:19" s="350" customFormat="1" ht="14.5">
      <c r="S1529" s="436"/>
    </row>
    <row r="1530" spans="19:19" s="350" customFormat="1" ht="14.5">
      <c r="S1530" s="436"/>
    </row>
    <row r="1531" spans="19:19" s="350" customFormat="1" ht="14.5">
      <c r="S1531" s="436"/>
    </row>
    <row r="1532" spans="19:19" s="350" customFormat="1" ht="14.5">
      <c r="S1532" s="436"/>
    </row>
    <row r="1533" spans="19:19" s="350" customFormat="1" ht="14.5">
      <c r="S1533" s="436"/>
    </row>
    <row r="1534" spans="19:19" s="350" customFormat="1" ht="14.5">
      <c r="S1534" s="436"/>
    </row>
    <row r="1535" spans="19:19" s="350" customFormat="1" ht="14.5">
      <c r="S1535" s="436"/>
    </row>
    <row r="1536" spans="19:19" s="350" customFormat="1" ht="14.5">
      <c r="S1536" s="436"/>
    </row>
    <row r="1537" spans="19:19" s="350" customFormat="1" ht="14.5">
      <c r="S1537" s="436"/>
    </row>
    <row r="1538" spans="19:19" s="350" customFormat="1" ht="14.5">
      <c r="S1538" s="436"/>
    </row>
    <row r="1539" spans="19:19" s="350" customFormat="1" ht="14.5">
      <c r="S1539" s="436"/>
    </row>
    <row r="1540" spans="19:19" s="350" customFormat="1" ht="14.5">
      <c r="S1540" s="436"/>
    </row>
    <row r="1541" spans="19:19" s="350" customFormat="1" ht="14.5">
      <c r="S1541" s="436"/>
    </row>
    <row r="1542" spans="19:19" s="350" customFormat="1" ht="14.5">
      <c r="S1542" s="436"/>
    </row>
    <row r="1543" spans="19:19" s="350" customFormat="1" ht="14.5">
      <c r="S1543" s="436"/>
    </row>
    <row r="1544" spans="19:19" s="350" customFormat="1" ht="14.5">
      <c r="S1544" s="436"/>
    </row>
    <row r="1545" spans="19:19" s="350" customFormat="1" ht="14.5">
      <c r="S1545" s="436"/>
    </row>
    <row r="1546" spans="19:19" s="350" customFormat="1" ht="14.5">
      <c r="S1546" s="436"/>
    </row>
    <row r="1547" spans="19:19" s="350" customFormat="1" ht="14.5">
      <c r="S1547" s="436"/>
    </row>
    <row r="1548" spans="19:19" s="350" customFormat="1" ht="14.5">
      <c r="S1548" s="436"/>
    </row>
    <row r="1549" spans="19:19" s="350" customFormat="1" ht="14.5">
      <c r="S1549" s="436"/>
    </row>
    <row r="1550" spans="19:19" s="350" customFormat="1" ht="14.5">
      <c r="S1550" s="436"/>
    </row>
    <row r="1551" spans="19:19" s="350" customFormat="1" ht="14.5">
      <c r="S1551" s="436"/>
    </row>
    <row r="1552" spans="19:19" s="350" customFormat="1" ht="14.5">
      <c r="S1552" s="436"/>
    </row>
    <row r="1553" spans="19:19" s="350" customFormat="1" ht="14.5">
      <c r="S1553" s="436"/>
    </row>
    <row r="1554" spans="19:19" s="350" customFormat="1" ht="14.5">
      <c r="S1554" s="436"/>
    </row>
    <row r="1555" spans="19:19" s="350" customFormat="1" ht="14.5">
      <c r="S1555" s="436"/>
    </row>
    <row r="1556" spans="19:19" s="350" customFormat="1" ht="14.5">
      <c r="S1556" s="436"/>
    </row>
    <row r="1557" spans="19:19" s="350" customFormat="1" ht="14.5">
      <c r="S1557" s="436"/>
    </row>
    <row r="1558" spans="19:19" s="350" customFormat="1" ht="14.5">
      <c r="S1558" s="436"/>
    </row>
    <row r="1559" spans="19:19" s="350" customFormat="1" ht="14.5">
      <c r="S1559" s="436"/>
    </row>
    <row r="1560" spans="19:19" s="350" customFormat="1" ht="14.5">
      <c r="S1560" s="436"/>
    </row>
    <row r="1561" spans="19:19" s="350" customFormat="1" ht="14.5">
      <c r="S1561" s="436"/>
    </row>
    <row r="1562" spans="19:19" s="350" customFormat="1" ht="14.5">
      <c r="S1562" s="436"/>
    </row>
    <row r="1563" spans="19:19" s="350" customFormat="1" ht="14.5">
      <c r="S1563" s="436"/>
    </row>
    <row r="1564" spans="19:19" s="350" customFormat="1" ht="14.5">
      <c r="S1564" s="436"/>
    </row>
    <row r="1565" spans="19:19" s="350" customFormat="1" ht="14.5">
      <c r="S1565" s="436"/>
    </row>
    <row r="1566" spans="19:19" s="350" customFormat="1" ht="14.5">
      <c r="S1566" s="436"/>
    </row>
    <row r="1567" spans="19:19" s="350" customFormat="1" ht="14.5">
      <c r="S1567" s="436"/>
    </row>
    <row r="1568" spans="19:19" s="350" customFormat="1" ht="14.5">
      <c r="S1568" s="436"/>
    </row>
    <row r="1569" spans="19:19" s="350" customFormat="1" ht="14.5">
      <c r="S1569" s="436"/>
    </row>
    <row r="1570" spans="19:19" s="350" customFormat="1" ht="14.5">
      <c r="S1570" s="436"/>
    </row>
    <row r="1571" spans="19:19" s="350" customFormat="1" ht="14.5">
      <c r="S1571" s="436"/>
    </row>
    <row r="1572" spans="19:19" s="350" customFormat="1" ht="14.5">
      <c r="S1572" s="436"/>
    </row>
    <row r="1573" spans="19:19" s="350" customFormat="1" ht="14.5">
      <c r="S1573" s="436"/>
    </row>
    <row r="1574" spans="19:19" s="350" customFormat="1" ht="14.5">
      <c r="S1574" s="436"/>
    </row>
    <row r="1575" spans="19:19" s="350" customFormat="1" ht="14.5">
      <c r="S1575" s="436"/>
    </row>
    <row r="1576" spans="19:19" s="350" customFormat="1" ht="14.5">
      <c r="S1576" s="436"/>
    </row>
    <row r="1577" spans="19:19" s="350" customFormat="1" ht="14.5">
      <c r="S1577" s="436"/>
    </row>
    <row r="1578" spans="19:19" s="350" customFormat="1" ht="14.5">
      <c r="S1578" s="436"/>
    </row>
    <row r="1579" spans="19:19" s="350" customFormat="1" ht="14.5">
      <c r="S1579" s="436"/>
    </row>
    <row r="1580" spans="19:19" s="350" customFormat="1" ht="14.5">
      <c r="S1580" s="436"/>
    </row>
    <row r="1581" spans="19:19" s="350" customFormat="1" ht="14.5">
      <c r="S1581" s="436"/>
    </row>
    <row r="1582" spans="19:19" s="350" customFormat="1" ht="14.5">
      <c r="S1582" s="436"/>
    </row>
    <row r="1583" spans="19:19" s="350" customFormat="1" ht="14.5">
      <c r="S1583" s="436"/>
    </row>
    <row r="1584" spans="19:19" s="350" customFormat="1" ht="14.5">
      <c r="S1584" s="436"/>
    </row>
    <row r="1585" spans="19:19" s="350" customFormat="1" ht="14.5">
      <c r="S1585" s="436"/>
    </row>
    <row r="1586" spans="19:19" s="350" customFormat="1" ht="14.5">
      <c r="S1586" s="436"/>
    </row>
    <row r="1587" spans="19:19" s="350" customFormat="1" ht="14.5">
      <c r="S1587" s="436"/>
    </row>
    <row r="1588" spans="19:19" s="350" customFormat="1" ht="14.5">
      <c r="S1588" s="436"/>
    </row>
    <row r="1589" spans="19:19" s="350" customFormat="1" ht="14.5">
      <c r="S1589" s="436"/>
    </row>
    <row r="1590" spans="19:19" s="350" customFormat="1" ht="14.5">
      <c r="S1590" s="436"/>
    </row>
    <row r="1591" spans="19:19" s="350" customFormat="1" ht="14.5">
      <c r="S1591" s="436"/>
    </row>
    <row r="1592" spans="19:19" s="350" customFormat="1" ht="14.5">
      <c r="S1592" s="436"/>
    </row>
    <row r="1593" spans="19:19" s="350" customFormat="1" ht="14.5">
      <c r="S1593" s="436"/>
    </row>
    <row r="1594" spans="19:19" s="350" customFormat="1" ht="14.5">
      <c r="S1594" s="436"/>
    </row>
    <row r="1595" spans="19:19" s="350" customFormat="1" ht="14.5">
      <c r="S1595" s="436"/>
    </row>
    <row r="1596" spans="19:19" s="350" customFormat="1" ht="14.5">
      <c r="S1596" s="436"/>
    </row>
    <row r="1597" spans="19:19" s="350" customFormat="1" ht="14.5">
      <c r="S1597" s="436"/>
    </row>
    <row r="1598" spans="19:19" s="350" customFormat="1" ht="14.5">
      <c r="S1598" s="436"/>
    </row>
    <row r="1599" spans="19:19" s="350" customFormat="1" ht="14.5">
      <c r="S1599" s="436"/>
    </row>
    <row r="1600" spans="19:19" s="350" customFormat="1" ht="14.5">
      <c r="S1600" s="436"/>
    </row>
    <row r="1601" spans="19:19" s="350" customFormat="1" ht="14.5">
      <c r="S1601" s="436"/>
    </row>
    <row r="1602" spans="19:19" s="350" customFormat="1" ht="14.5">
      <c r="S1602" s="436"/>
    </row>
    <row r="1603" spans="19:19" s="350" customFormat="1" ht="14.5">
      <c r="S1603" s="436"/>
    </row>
    <row r="1604" spans="19:19" s="350" customFormat="1" ht="14.5">
      <c r="S1604" s="436"/>
    </row>
    <row r="1605" spans="19:19" s="350" customFormat="1" ht="14.5">
      <c r="S1605" s="436"/>
    </row>
    <row r="1606" spans="19:19" s="350" customFormat="1" ht="14.5">
      <c r="S1606" s="436"/>
    </row>
    <row r="1607" spans="19:19" s="350" customFormat="1" ht="14.5">
      <c r="S1607" s="436"/>
    </row>
    <row r="1608" spans="19:19" s="350" customFormat="1" ht="14.5">
      <c r="S1608" s="436"/>
    </row>
    <row r="1609" spans="19:19" s="350" customFormat="1" ht="14.5">
      <c r="S1609" s="436"/>
    </row>
    <row r="1610" spans="19:19" s="350" customFormat="1" ht="14.5">
      <c r="S1610" s="436"/>
    </row>
    <row r="1611" spans="19:19" s="350" customFormat="1" ht="14.5">
      <c r="S1611" s="436"/>
    </row>
    <row r="1612" spans="19:19" s="350" customFormat="1" ht="14.5">
      <c r="S1612" s="436"/>
    </row>
    <row r="1613" spans="19:19" s="350" customFormat="1" ht="14.5">
      <c r="S1613" s="436"/>
    </row>
    <row r="1614" spans="19:19" s="350" customFormat="1" ht="14.5">
      <c r="S1614" s="436"/>
    </row>
    <row r="1615" spans="19:19" s="350" customFormat="1" ht="14.5">
      <c r="S1615" s="436"/>
    </row>
    <row r="1616" spans="19:19" s="350" customFormat="1" ht="14.5">
      <c r="S1616" s="436"/>
    </row>
    <row r="1617" spans="19:19" s="350" customFormat="1" ht="14.5">
      <c r="S1617" s="436"/>
    </row>
    <row r="1618" spans="19:19" s="350" customFormat="1" ht="14.5">
      <c r="S1618" s="436"/>
    </row>
    <row r="1619" spans="19:19" s="350" customFormat="1" ht="14.5">
      <c r="S1619" s="436"/>
    </row>
    <row r="1620" spans="19:19" s="350" customFormat="1" ht="14.5">
      <c r="S1620" s="436"/>
    </row>
    <row r="1621" spans="19:19" s="350" customFormat="1" ht="14.5">
      <c r="S1621" s="436"/>
    </row>
    <row r="1622" spans="19:19" s="350" customFormat="1" ht="14.5">
      <c r="S1622" s="436"/>
    </row>
    <row r="1623" spans="19:19" s="350" customFormat="1" ht="14.5">
      <c r="S1623" s="436"/>
    </row>
    <row r="1624" spans="19:19" s="350" customFormat="1" ht="14.5">
      <c r="S1624" s="436"/>
    </row>
    <row r="1625" spans="19:19" s="350" customFormat="1" ht="14.5">
      <c r="S1625" s="436"/>
    </row>
    <row r="1626" spans="19:19" s="350" customFormat="1" ht="14.5">
      <c r="S1626" s="436"/>
    </row>
    <row r="1627" spans="19:19" s="350" customFormat="1" ht="14.5">
      <c r="S1627" s="436"/>
    </row>
    <row r="1628" spans="19:19" s="350" customFormat="1" ht="14.5">
      <c r="S1628" s="436"/>
    </row>
    <row r="1629" spans="19:19" s="350" customFormat="1" ht="14.5">
      <c r="S1629" s="436"/>
    </row>
    <row r="1630" spans="19:19" s="350" customFormat="1" ht="14.5">
      <c r="S1630" s="436"/>
    </row>
    <row r="1631" spans="19:19" s="350" customFormat="1" ht="14.5">
      <c r="S1631" s="436"/>
    </row>
    <row r="1632" spans="19:19" s="350" customFormat="1" ht="14.5">
      <c r="S1632" s="436"/>
    </row>
    <row r="1633" spans="19:19" s="350" customFormat="1" ht="14.5">
      <c r="S1633" s="436"/>
    </row>
    <row r="1634" spans="19:19" s="350" customFormat="1" ht="14.5">
      <c r="S1634" s="436"/>
    </row>
    <row r="1635" spans="19:19" s="350" customFormat="1" ht="14.5">
      <c r="S1635" s="436"/>
    </row>
    <row r="1636" spans="19:19" s="350" customFormat="1" ht="14.5">
      <c r="S1636" s="436"/>
    </row>
    <row r="1637" spans="19:19" s="350" customFormat="1" ht="14.5">
      <c r="S1637" s="436"/>
    </row>
    <row r="1638" spans="19:19" s="350" customFormat="1" ht="14.5">
      <c r="S1638" s="436"/>
    </row>
    <row r="1639" spans="19:19" s="350" customFormat="1" ht="14.5">
      <c r="S1639" s="436"/>
    </row>
    <row r="1640" spans="19:19" s="350" customFormat="1" ht="14.5">
      <c r="S1640" s="436"/>
    </row>
    <row r="1641" spans="19:19" s="350" customFormat="1" ht="14.5">
      <c r="S1641" s="436"/>
    </row>
    <row r="1642" spans="19:19" s="350" customFormat="1" ht="14.5">
      <c r="S1642" s="436"/>
    </row>
    <row r="1643" spans="19:19" s="350" customFormat="1" ht="14.5">
      <c r="S1643" s="436"/>
    </row>
    <row r="1644" spans="19:19" s="350" customFormat="1" ht="14.5">
      <c r="S1644" s="436"/>
    </row>
    <row r="1645" spans="19:19" s="350" customFormat="1" ht="14.5">
      <c r="S1645" s="436"/>
    </row>
    <row r="1646" spans="19:19" s="350" customFormat="1" ht="14.5">
      <c r="S1646" s="436"/>
    </row>
    <row r="1647" spans="19:19" s="350" customFormat="1" ht="14.5">
      <c r="S1647" s="436"/>
    </row>
    <row r="1648" spans="19:19" s="350" customFormat="1" ht="14.5">
      <c r="S1648" s="436"/>
    </row>
    <row r="1649" spans="19:19" s="350" customFormat="1" ht="14.5">
      <c r="S1649" s="436"/>
    </row>
    <row r="1650" spans="19:19" s="350" customFormat="1" ht="14.5">
      <c r="S1650" s="436"/>
    </row>
    <row r="1651" spans="19:19" s="350" customFormat="1" ht="14.5">
      <c r="S1651" s="436"/>
    </row>
    <row r="1652" spans="19:19" s="350" customFormat="1" ht="14.5">
      <c r="S1652" s="436"/>
    </row>
    <row r="1653" spans="19:19" s="350" customFormat="1" ht="14.5">
      <c r="S1653" s="436"/>
    </row>
    <row r="1654" spans="19:19" s="350" customFormat="1" ht="14.5">
      <c r="S1654" s="436"/>
    </row>
    <row r="1655" spans="19:19" s="350" customFormat="1" ht="14.5">
      <c r="S1655" s="436"/>
    </row>
    <row r="1656" spans="19:19" s="350" customFormat="1" ht="14.5">
      <c r="S1656" s="436"/>
    </row>
    <row r="1657" spans="19:19" s="350" customFormat="1" ht="14.5">
      <c r="S1657" s="436"/>
    </row>
    <row r="1658" spans="19:19" s="350" customFormat="1" ht="14.5">
      <c r="S1658" s="436"/>
    </row>
    <row r="1659" spans="19:19" s="350" customFormat="1" ht="14.5">
      <c r="S1659" s="436"/>
    </row>
    <row r="1660" spans="19:19" s="350" customFormat="1" ht="14.5">
      <c r="S1660" s="436"/>
    </row>
    <row r="1661" spans="19:19" s="350" customFormat="1" ht="14.5">
      <c r="S1661" s="436"/>
    </row>
    <row r="1662" spans="19:19" s="350" customFormat="1" ht="14.5">
      <c r="S1662" s="436"/>
    </row>
    <row r="1663" spans="19:19" s="350" customFormat="1" ht="14.5">
      <c r="S1663" s="436"/>
    </row>
    <row r="1664" spans="19:19" s="350" customFormat="1" ht="14.5">
      <c r="S1664" s="436"/>
    </row>
    <row r="1665" spans="19:19" s="350" customFormat="1" ht="14.5">
      <c r="S1665" s="436"/>
    </row>
    <row r="1666" spans="19:19" s="350" customFormat="1" ht="14.5">
      <c r="S1666" s="436"/>
    </row>
    <row r="1667" spans="19:19" s="350" customFormat="1" ht="14.5">
      <c r="S1667" s="436"/>
    </row>
    <row r="1668" spans="19:19" s="350" customFormat="1" ht="14.5">
      <c r="S1668" s="436"/>
    </row>
    <row r="1669" spans="19:19" s="350" customFormat="1" ht="14.5">
      <c r="S1669" s="436"/>
    </row>
    <row r="1670" spans="19:19" s="350" customFormat="1" ht="14.5">
      <c r="S1670" s="436"/>
    </row>
    <row r="1671" spans="19:19" s="350" customFormat="1" ht="14.5">
      <c r="S1671" s="436"/>
    </row>
    <row r="1672" spans="19:19" s="350" customFormat="1" ht="14.5">
      <c r="S1672" s="436"/>
    </row>
    <row r="1673" spans="19:19" s="350" customFormat="1" ht="14.5">
      <c r="S1673" s="436"/>
    </row>
    <row r="1674" spans="19:19" s="350" customFormat="1" ht="14.5">
      <c r="S1674" s="436"/>
    </row>
    <row r="1675" spans="19:19" s="350" customFormat="1" ht="14.5">
      <c r="S1675" s="436"/>
    </row>
    <row r="1676" spans="19:19" s="350" customFormat="1" ht="14.5">
      <c r="S1676" s="436"/>
    </row>
    <row r="1677" spans="19:19" s="350" customFormat="1" ht="14.5">
      <c r="S1677" s="436"/>
    </row>
    <row r="1678" spans="19:19" s="350" customFormat="1" ht="14.5">
      <c r="S1678" s="436"/>
    </row>
    <row r="1679" spans="19:19" s="350" customFormat="1" ht="14.5">
      <c r="S1679" s="436"/>
    </row>
    <row r="1680" spans="19:19" s="350" customFormat="1" ht="14.5">
      <c r="S1680" s="436"/>
    </row>
    <row r="1681" spans="19:19" s="350" customFormat="1" ht="14.5">
      <c r="S1681" s="436"/>
    </row>
    <row r="1682" spans="19:19" s="350" customFormat="1" ht="14.5">
      <c r="S1682" s="436"/>
    </row>
    <row r="1683" spans="19:19" s="350" customFormat="1" ht="14.5">
      <c r="S1683" s="436"/>
    </row>
    <row r="1684" spans="19:19" s="350" customFormat="1" ht="14.5">
      <c r="S1684" s="436"/>
    </row>
    <row r="1685" spans="19:19" s="350" customFormat="1" ht="14.5">
      <c r="S1685" s="436"/>
    </row>
    <row r="1686" spans="19:19" s="350" customFormat="1" ht="14.5">
      <c r="S1686" s="436"/>
    </row>
    <row r="1687" spans="19:19" s="350" customFormat="1" ht="14.5">
      <c r="S1687" s="436"/>
    </row>
    <row r="1688" spans="19:19" s="350" customFormat="1" ht="14.5">
      <c r="S1688" s="436"/>
    </row>
    <row r="1689" spans="19:19" s="350" customFormat="1" ht="14.5">
      <c r="S1689" s="436"/>
    </row>
    <row r="1690" spans="19:19" s="350" customFormat="1" ht="14.5">
      <c r="S1690" s="436"/>
    </row>
    <row r="1691" spans="19:19" s="350" customFormat="1" ht="14.5">
      <c r="S1691" s="436"/>
    </row>
    <row r="1692" spans="19:19" s="350" customFormat="1" ht="14.5">
      <c r="S1692" s="436"/>
    </row>
    <row r="1693" spans="19:19" s="350" customFormat="1" ht="14.5">
      <c r="S1693" s="436"/>
    </row>
    <row r="1694" spans="19:19" s="350" customFormat="1" ht="14.5">
      <c r="S1694" s="436"/>
    </row>
    <row r="1695" spans="19:19" s="350" customFormat="1" ht="14.5">
      <c r="S1695" s="436"/>
    </row>
    <row r="1696" spans="19:19" s="350" customFormat="1" ht="14.5">
      <c r="S1696" s="436"/>
    </row>
    <row r="1697" spans="19:19" s="350" customFormat="1" ht="14.5">
      <c r="S1697" s="436"/>
    </row>
    <row r="1698" spans="19:19" s="350" customFormat="1" ht="14.5">
      <c r="S1698" s="436"/>
    </row>
    <row r="1699" spans="19:19" s="350" customFormat="1" ht="14.5">
      <c r="S1699" s="436"/>
    </row>
    <row r="1700" spans="19:19" s="350" customFormat="1" ht="14.5">
      <c r="S1700" s="436"/>
    </row>
    <row r="1701" spans="19:19" s="350" customFormat="1" ht="14.5">
      <c r="S1701" s="436"/>
    </row>
    <row r="1702" spans="19:19" s="350" customFormat="1" ht="14.5">
      <c r="S1702" s="436"/>
    </row>
    <row r="1703" spans="19:19" s="350" customFormat="1" ht="14.5">
      <c r="S1703" s="436"/>
    </row>
    <row r="1704" spans="19:19" s="350" customFormat="1" ht="14.5">
      <c r="S1704" s="436"/>
    </row>
    <row r="1705" spans="19:19" s="350" customFormat="1" ht="14.5">
      <c r="S1705" s="436"/>
    </row>
    <row r="1706" spans="19:19" s="350" customFormat="1" ht="14.5">
      <c r="S1706" s="436"/>
    </row>
    <row r="1707" spans="19:19" s="350" customFormat="1" ht="14.5">
      <c r="S1707" s="436"/>
    </row>
    <row r="1708" spans="19:19" s="350" customFormat="1" ht="14.5">
      <c r="S1708" s="436"/>
    </row>
    <row r="1709" spans="19:19" s="350" customFormat="1" ht="14.5">
      <c r="S1709" s="436"/>
    </row>
    <row r="1710" spans="19:19" s="350" customFormat="1" ht="14.5">
      <c r="S1710" s="436"/>
    </row>
    <row r="1711" spans="19:19" s="350" customFormat="1" ht="14.5">
      <c r="S1711" s="436"/>
    </row>
    <row r="1712" spans="19:19" s="350" customFormat="1" ht="14.5">
      <c r="S1712" s="436"/>
    </row>
    <row r="1713" spans="19:19" s="350" customFormat="1" ht="14.5">
      <c r="S1713" s="436"/>
    </row>
    <row r="1714" spans="19:19" s="350" customFormat="1" ht="14.5">
      <c r="S1714" s="436"/>
    </row>
    <row r="1715" spans="19:19" s="350" customFormat="1" ht="14.5">
      <c r="S1715" s="436"/>
    </row>
    <row r="1716" spans="19:19" s="350" customFormat="1" ht="14.5">
      <c r="S1716" s="436"/>
    </row>
    <row r="1717" spans="19:19" s="350" customFormat="1" ht="14.5">
      <c r="S1717" s="436"/>
    </row>
    <row r="1718" spans="19:19" s="350" customFormat="1" ht="14.5">
      <c r="S1718" s="436"/>
    </row>
    <row r="1719" spans="19:19" s="350" customFormat="1" ht="14.5">
      <c r="S1719" s="436"/>
    </row>
    <row r="1720" spans="19:19" s="350" customFormat="1" ht="14.5">
      <c r="S1720" s="436"/>
    </row>
    <row r="1721" spans="19:19" s="350" customFormat="1" ht="14.5">
      <c r="S1721" s="436"/>
    </row>
    <row r="1722" spans="19:19" s="350" customFormat="1" ht="14.5">
      <c r="S1722" s="436"/>
    </row>
    <row r="1723" spans="19:19" s="350" customFormat="1" ht="14.5">
      <c r="S1723" s="436"/>
    </row>
    <row r="1724" spans="19:19" s="350" customFormat="1" ht="14.5">
      <c r="S1724" s="436"/>
    </row>
    <row r="1725" spans="19:19" s="350" customFormat="1" ht="14.5">
      <c r="S1725" s="436"/>
    </row>
    <row r="1726" spans="19:19" s="350" customFormat="1" ht="14.5">
      <c r="S1726" s="436"/>
    </row>
    <row r="1727" spans="19:19" s="350" customFormat="1" ht="14.5">
      <c r="S1727" s="436"/>
    </row>
    <row r="1728" spans="19:19" s="350" customFormat="1" ht="14.5">
      <c r="S1728" s="436"/>
    </row>
    <row r="1729" spans="19:19" s="350" customFormat="1" ht="14.5">
      <c r="S1729" s="436"/>
    </row>
    <row r="1730" spans="19:19" s="350" customFormat="1" ht="14.5">
      <c r="S1730" s="436"/>
    </row>
    <row r="1731" spans="19:19" s="350" customFormat="1" ht="14.5">
      <c r="S1731" s="436"/>
    </row>
    <row r="1732" spans="19:19" s="350" customFormat="1" ht="14.5">
      <c r="S1732" s="436"/>
    </row>
    <row r="1733" spans="19:19" s="350" customFormat="1" ht="14.5">
      <c r="S1733" s="436"/>
    </row>
    <row r="1734" spans="19:19" s="350" customFormat="1" ht="14.5">
      <c r="S1734" s="436"/>
    </row>
    <row r="1735" spans="19:19" s="350" customFormat="1" ht="14.5">
      <c r="S1735" s="436"/>
    </row>
    <row r="1736" spans="19:19" s="350" customFormat="1" ht="14.5">
      <c r="S1736" s="436"/>
    </row>
    <row r="1737" spans="19:19" s="350" customFormat="1" ht="14.5">
      <c r="S1737" s="436"/>
    </row>
    <row r="1738" spans="19:19" s="350" customFormat="1" ht="14.5">
      <c r="S1738" s="436"/>
    </row>
    <row r="1739" spans="19:19" s="350" customFormat="1" ht="14.5">
      <c r="S1739" s="436"/>
    </row>
    <row r="1740" spans="19:19" s="350" customFormat="1" ht="14.5">
      <c r="S1740" s="436"/>
    </row>
    <row r="1741" spans="19:19" s="350" customFormat="1" ht="14.5">
      <c r="S1741" s="436"/>
    </row>
    <row r="1742" spans="19:19" s="350" customFormat="1" ht="14.5">
      <c r="S1742" s="436"/>
    </row>
    <row r="1743" spans="19:19" s="350" customFormat="1" ht="14.5">
      <c r="S1743" s="436"/>
    </row>
    <row r="1744" spans="19:19" s="350" customFormat="1" ht="14.5">
      <c r="S1744" s="436"/>
    </row>
    <row r="1745" spans="19:19" s="350" customFormat="1" ht="14.5">
      <c r="S1745" s="436"/>
    </row>
    <row r="1746" spans="19:19" s="350" customFormat="1" ht="14.5">
      <c r="S1746" s="436"/>
    </row>
    <row r="1747" spans="19:19" s="350" customFormat="1" ht="14.5">
      <c r="S1747" s="436"/>
    </row>
    <row r="1748" spans="19:19" s="350" customFormat="1" ht="14.5">
      <c r="S1748" s="436"/>
    </row>
    <row r="1749" spans="19:19" s="350" customFormat="1" ht="14.5">
      <c r="S1749" s="436"/>
    </row>
    <row r="1750" spans="19:19" s="350" customFormat="1" ht="14.5">
      <c r="S1750" s="436"/>
    </row>
    <row r="1751" spans="19:19" s="350" customFormat="1" ht="14.5">
      <c r="S1751" s="436"/>
    </row>
    <row r="1752" spans="19:19" s="350" customFormat="1" ht="14.5">
      <c r="S1752" s="436"/>
    </row>
    <row r="1753" spans="19:19" s="350" customFormat="1" ht="14.5">
      <c r="S1753" s="436"/>
    </row>
    <row r="1754" spans="19:19" s="350" customFormat="1" ht="14.5">
      <c r="S1754" s="436"/>
    </row>
    <row r="1755" spans="19:19" s="350" customFormat="1" ht="14.5">
      <c r="S1755" s="436"/>
    </row>
    <row r="1756" spans="19:19" s="350" customFormat="1" ht="14.5">
      <c r="S1756" s="436"/>
    </row>
    <row r="1757" spans="19:19" s="350" customFormat="1" ht="14.5">
      <c r="S1757" s="436"/>
    </row>
    <row r="1758" spans="19:19" s="350" customFormat="1" ht="14.5">
      <c r="S1758" s="436"/>
    </row>
    <row r="1759" spans="19:19" s="350" customFormat="1" ht="14.5">
      <c r="S1759" s="436"/>
    </row>
    <row r="1760" spans="19:19" s="350" customFormat="1" ht="14.5">
      <c r="S1760" s="436"/>
    </row>
    <row r="1761" spans="19:19" s="350" customFormat="1" ht="14.5">
      <c r="S1761" s="436"/>
    </row>
    <row r="1762" spans="19:19" s="350" customFormat="1" ht="14.5">
      <c r="S1762" s="436"/>
    </row>
    <row r="1763" spans="19:19" s="350" customFormat="1" ht="14.5">
      <c r="S1763" s="436"/>
    </row>
    <row r="1764" spans="19:19" s="350" customFormat="1" ht="14.5">
      <c r="S1764" s="436"/>
    </row>
    <row r="1765" spans="19:19" s="350" customFormat="1" ht="14.5">
      <c r="S1765" s="436"/>
    </row>
    <row r="1766" spans="19:19" s="350" customFormat="1" ht="14.5">
      <c r="S1766" s="436"/>
    </row>
    <row r="1767" spans="19:19" s="350" customFormat="1" ht="14.5">
      <c r="S1767" s="436"/>
    </row>
    <row r="1768" spans="19:19" s="350" customFormat="1" ht="14.5">
      <c r="S1768" s="436"/>
    </row>
    <row r="1769" spans="19:19" s="350" customFormat="1" ht="14.5">
      <c r="S1769" s="436"/>
    </row>
    <row r="1770" spans="19:19" s="350" customFormat="1" ht="14.5">
      <c r="S1770" s="436"/>
    </row>
    <row r="1771" spans="19:19" s="350" customFormat="1" ht="14.5">
      <c r="S1771" s="436"/>
    </row>
    <row r="1772" spans="19:19" s="350" customFormat="1" ht="14.5">
      <c r="S1772" s="436"/>
    </row>
    <row r="1773" spans="19:19" s="350" customFormat="1" ht="14.5">
      <c r="S1773" s="436"/>
    </row>
    <row r="1774" spans="19:19" s="350" customFormat="1" ht="14.5">
      <c r="S1774" s="436"/>
    </row>
    <row r="1775" spans="19:19" s="350" customFormat="1" ht="14.5">
      <c r="S1775" s="436"/>
    </row>
    <row r="1776" spans="19:19" s="350" customFormat="1" ht="14.5">
      <c r="S1776" s="436"/>
    </row>
    <row r="1777" spans="19:19" s="350" customFormat="1" ht="14.5">
      <c r="S1777" s="436"/>
    </row>
    <row r="1778" spans="19:19" s="350" customFormat="1" ht="14.5">
      <c r="S1778" s="436"/>
    </row>
    <row r="1779" spans="19:19" s="350" customFormat="1" ht="14.5">
      <c r="S1779" s="436"/>
    </row>
    <row r="1780" spans="19:19" s="350" customFormat="1" ht="14.5">
      <c r="S1780" s="436"/>
    </row>
    <row r="1781" spans="19:19" s="350" customFormat="1" ht="14.5">
      <c r="S1781" s="436"/>
    </row>
    <row r="1782" spans="19:19" s="350" customFormat="1" ht="14.5">
      <c r="S1782" s="436"/>
    </row>
    <row r="1783" spans="19:19" s="350" customFormat="1" ht="14.5">
      <c r="S1783" s="436"/>
    </row>
    <row r="1784" spans="19:19" s="350" customFormat="1" ht="14.5">
      <c r="S1784" s="436"/>
    </row>
    <row r="1785" spans="19:19" s="350" customFormat="1" ht="14.5">
      <c r="S1785" s="436"/>
    </row>
    <row r="1786" spans="19:19" s="350" customFormat="1" ht="14.5">
      <c r="S1786" s="436"/>
    </row>
    <row r="1787" spans="19:19" s="350" customFormat="1" ht="14.5">
      <c r="S1787" s="436"/>
    </row>
    <row r="1788" spans="19:19" s="350" customFormat="1" ht="14.5">
      <c r="S1788" s="436"/>
    </row>
    <row r="1789" spans="19:19" s="350" customFormat="1" ht="14.5">
      <c r="S1789" s="436"/>
    </row>
    <row r="1790" spans="19:19" s="350" customFormat="1" ht="14.5">
      <c r="S1790" s="436"/>
    </row>
    <row r="1791" spans="19:19" s="350" customFormat="1" ht="14.5">
      <c r="S1791" s="436"/>
    </row>
    <row r="1792" spans="19:19" s="350" customFormat="1" ht="14.5">
      <c r="S1792" s="436"/>
    </row>
    <row r="1793" spans="19:19" s="350" customFormat="1" ht="14.5">
      <c r="S1793" s="436"/>
    </row>
    <row r="1794" spans="19:19" s="350" customFormat="1" ht="14.5">
      <c r="S1794" s="436"/>
    </row>
    <row r="1795" spans="19:19" s="350" customFormat="1" ht="14.5">
      <c r="S1795" s="436"/>
    </row>
    <row r="1796" spans="19:19" s="350" customFormat="1" ht="14.5">
      <c r="S1796" s="436"/>
    </row>
    <row r="1797" spans="19:19" s="350" customFormat="1" ht="14.5">
      <c r="S1797" s="436"/>
    </row>
    <row r="1798" spans="19:19" s="350" customFormat="1" ht="14.5">
      <c r="S1798" s="436"/>
    </row>
    <row r="1799" spans="19:19" s="350" customFormat="1" ht="14.5">
      <c r="S1799" s="436"/>
    </row>
    <row r="1800" spans="19:19" s="350" customFormat="1" ht="14.5">
      <c r="S1800" s="436"/>
    </row>
    <row r="1801" spans="19:19" s="350" customFormat="1" ht="14.5">
      <c r="S1801" s="436"/>
    </row>
    <row r="1802" spans="19:19" s="350" customFormat="1" ht="14.5">
      <c r="S1802" s="436"/>
    </row>
    <row r="1803" spans="19:19" s="350" customFormat="1" ht="14.5">
      <c r="S1803" s="436"/>
    </row>
    <row r="1804" spans="19:19" s="350" customFormat="1" ht="14.5">
      <c r="S1804" s="436"/>
    </row>
    <row r="1805" spans="19:19" s="350" customFormat="1" ht="14.5">
      <c r="S1805" s="436"/>
    </row>
    <row r="1806" spans="19:19" s="350" customFormat="1" ht="14.5">
      <c r="S1806" s="436"/>
    </row>
    <row r="1807" spans="19:19" s="350" customFormat="1" ht="14.5">
      <c r="S1807" s="436"/>
    </row>
    <row r="1808" spans="19:19" s="350" customFormat="1" ht="14.5">
      <c r="S1808" s="436"/>
    </row>
    <row r="1809" spans="19:19" s="350" customFormat="1" ht="14.5">
      <c r="S1809" s="436"/>
    </row>
    <row r="1810" spans="19:19" s="350" customFormat="1" ht="14.5">
      <c r="S1810" s="436"/>
    </row>
    <row r="1811" spans="19:19" s="350" customFormat="1" ht="14.5">
      <c r="S1811" s="436"/>
    </row>
    <row r="1812" spans="19:19" s="350" customFormat="1" ht="14.5">
      <c r="S1812" s="436"/>
    </row>
    <row r="1813" spans="19:19" s="350" customFormat="1" ht="14.5">
      <c r="S1813" s="436"/>
    </row>
    <row r="1814" spans="19:19" s="350" customFormat="1" ht="14.5">
      <c r="S1814" s="436"/>
    </row>
    <row r="1815" spans="19:19" s="350" customFormat="1" ht="14.5">
      <c r="S1815" s="436"/>
    </row>
    <row r="1816" spans="19:19" s="350" customFormat="1" ht="14.5">
      <c r="S1816" s="436"/>
    </row>
    <row r="1817" spans="19:19" s="350" customFormat="1" ht="14.5">
      <c r="S1817" s="436"/>
    </row>
    <row r="1818" spans="19:19" s="350" customFormat="1" ht="14.5">
      <c r="S1818" s="436"/>
    </row>
    <row r="1819" spans="19:19" s="350" customFormat="1" ht="14.5">
      <c r="S1819" s="436"/>
    </row>
    <row r="1820" spans="19:19" s="350" customFormat="1" ht="14.5">
      <c r="S1820" s="436"/>
    </row>
    <row r="1821" spans="19:19" s="350" customFormat="1" ht="14.5">
      <c r="S1821" s="436"/>
    </row>
    <row r="1822" spans="19:19" s="350" customFormat="1" ht="14.5">
      <c r="S1822" s="436"/>
    </row>
    <row r="1823" spans="19:19" s="350" customFormat="1" ht="14.5">
      <c r="S1823" s="436"/>
    </row>
    <row r="1824" spans="19:19" s="350" customFormat="1" ht="14.5">
      <c r="S1824" s="436"/>
    </row>
    <row r="1825" spans="19:19" s="350" customFormat="1" ht="14.5">
      <c r="S1825" s="436"/>
    </row>
    <row r="1826" spans="19:19" s="350" customFormat="1" ht="14.5">
      <c r="S1826" s="436"/>
    </row>
    <row r="1827" spans="19:19" s="350" customFormat="1" ht="14.5">
      <c r="S1827" s="436"/>
    </row>
    <row r="1828" spans="19:19" s="350" customFormat="1" ht="14.5">
      <c r="S1828" s="436"/>
    </row>
    <row r="1829" spans="19:19" s="350" customFormat="1" ht="14.5">
      <c r="S1829" s="436"/>
    </row>
    <row r="1830" spans="19:19" s="350" customFormat="1" ht="14.5">
      <c r="S1830" s="436"/>
    </row>
    <row r="1831" spans="19:19" s="350" customFormat="1" ht="14.5">
      <c r="S1831" s="436"/>
    </row>
    <row r="1832" spans="19:19" s="350" customFormat="1" ht="14.5">
      <c r="S1832" s="436"/>
    </row>
    <row r="1833" spans="19:19" s="350" customFormat="1" ht="14.5">
      <c r="S1833" s="436"/>
    </row>
    <row r="1834" spans="19:19" s="350" customFormat="1" ht="14.5">
      <c r="S1834" s="436"/>
    </row>
    <row r="1835" spans="19:19" s="350" customFormat="1" ht="14.5">
      <c r="S1835" s="436"/>
    </row>
    <row r="1836" spans="19:19" s="350" customFormat="1" ht="14.5">
      <c r="S1836" s="436"/>
    </row>
    <row r="1837" spans="19:19" s="350" customFormat="1" ht="14.5">
      <c r="S1837" s="436"/>
    </row>
    <row r="1838" spans="19:19" s="350" customFormat="1" ht="14.5">
      <c r="S1838" s="436"/>
    </row>
    <row r="1839" spans="19:19" s="350" customFormat="1" ht="14.5">
      <c r="S1839" s="436"/>
    </row>
    <row r="1840" spans="19:19" s="350" customFormat="1" ht="14.5">
      <c r="S1840" s="436"/>
    </row>
    <row r="1841" spans="19:19" s="350" customFormat="1" ht="14.5">
      <c r="S1841" s="436"/>
    </row>
    <row r="1842" spans="19:19" s="350" customFormat="1" ht="14.5">
      <c r="S1842" s="436"/>
    </row>
    <row r="1843" spans="19:19" s="350" customFormat="1" ht="14.5">
      <c r="S1843" s="436"/>
    </row>
    <row r="1844" spans="19:19" s="350" customFormat="1" ht="14.5">
      <c r="S1844" s="436"/>
    </row>
    <row r="1845" spans="19:19" s="350" customFormat="1" ht="14.5">
      <c r="S1845" s="436"/>
    </row>
    <row r="1846" spans="19:19" s="350" customFormat="1" ht="14.5">
      <c r="S1846" s="436"/>
    </row>
    <row r="1847" spans="19:19" s="350" customFormat="1" ht="14.5">
      <c r="S1847" s="436"/>
    </row>
    <row r="1848" spans="19:19" s="350" customFormat="1" ht="14.5">
      <c r="S1848" s="436"/>
    </row>
    <row r="1849" spans="19:19" s="350" customFormat="1" ht="14.5">
      <c r="S1849" s="436"/>
    </row>
    <row r="1850" spans="19:19" s="350" customFormat="1" ht="14.5">
      <c r="S1850" s="436"/>
    </row>
    <row r="1851" spans="19:19" s="350" customFormat="1" ht="14.5">
      <c r="S1851" s="436"/>
    </row>
    <row r="1852" spans="19:19" s="350" customFormat="1" ht="14.5">
      <c r="S1852" s="436"/>
    </row>
    <row r="1853" spans="19:19" s="350" customFormat="1" ht="14.5">
      <c r="S1853" s="436"/>
    </row>
    <row r="1854" spans="19:19" s="350" customFormat="1" ht="14.5">
      <c r="S1854" s="436"/>
    </row>
    <row r="1855" spans="19:19" s="350" customFormat="1" ht="14.5">
      <c r="S1855" s="436"/>
    </row>
    <row r="1856" spans="19:19" s="350" customFormat="1" ht="14.5">
      <c r="S1856" s="436"/>
    </row>
    <row r="1857" spans="19:19" s="350" customFormat="1" ht="14.5">
      <c r="S1857" s="436"/>
    </row>
    <row r="1858" spans="19:19" s="350" customFormat="1" ht="14.5">
      <c r="S1858" s="436"/>
    </row>
    <row r="1859" spans="19:19" s="350" customFormat="1" ht="14.5">
      <c r="S1859" s="436"/>
    </row>
    <row r="1860" spans="19:19" s="350" customFormat="1" ht="14.5">
      <c r="S1860" s="436"/>
    </row>
    <row r="1861" spans="19:19" s="350" customFormat="1" ht="14.5">
      <c r="S1861" s="436"/>
    </row>
    <row r="1862" spans="19:19" s="350" customFormat="1" ht="14.5">
      <c r="S1862" s="436"/>
    </row>
    <row r="1863" spans="19:19" s="350" customFormat="1" ht="14.5">
      <c r="S1863" s="436"/>
    </row>
    <row r="1864" spans="19:19" s="350" customFormat="1" ht="14.5">
      <c r="S1864" s="436"/>
    </row>
    <row r="1865" spans="19:19" s="350" customFormat="1" ht="14.5">
      <c r="S1865" s="436"/>
    </row>
    <row r="1866" spans="19:19" s="350" customFormat="1" ht="14.5">
      <c r="S1866" s="436"/>
    </row>
    <row r="1867" spans="19:19" s="350" customFormat="1" ht="14.5">
      <c r="S1867" s="436"/>
    </row>
    <row r="1868" spans="19:19" s="350" customFormat="1" ht="14.5">
      <c r="S1868" s="436"/>
    </row>
    <row r="1869" spans="19:19" s="350" customFormat="1" ht="14.5">
      <c r="S1869" s="436"/>
    </row>
    <row r="1870" spans="19:19" s="350" customFormat="1" ht="14.5">
      <c r="S1870" s="436"/>
    </row>
    <row r="1871" spans="19:19" s="350" customFormat="1" ht="14.5">
      <c r="S1871" s="436"/>
    </row>
    <row r="1872" spans="19:19" s="350" customFormat="1" ht="14.5">
      <c r="S1872" s="436"/>
    </row>
    <row r="1873" spans="19:19" s="350" customFormat="1" ht="14.5">
      <c r="S1873" s="436"/>
    </row>
    <row r="1874" spans="19:19" s="350" customFormat="1" ht="14.5">
      <c r="S1874" s="436"/>
    </row>
    <row r="1875" spans="19:19" s="350" customFormat="1" ht="14.5">
      <c r="S1875" s="436"/>
    </row>
    <row r="1876" spans="19:19" s="350" customFormat="1" ht="14.5">
      <c r="S1876" s="436"/>
    </row>
    <row r="1877" spans="19:19" s="350" customFormat="1" ht="14.5">
      <c r="S1877" s="436"/>
    </row>
    <row r="1878" spans="19:19" s="350" customFormat="1" ht="14.5">
      <c r="S1878" s="436"/>
    </row>
    <row r="1879" spans="19:19" s="350" customFormat="1" ht="14.5">
      <c r="S1879" s="436"/>
    </row>
    <row r="1880" spans="19:19" s="350" customFormat="1" ht="14.5">
      <c r="S1880" s="436"/>
    </row>
    <row r="1881" spans="19:19" s="350" customFormat="1" ht="14.5">
      <c r="S1881" s="436"/>
    </row>
    <row r="1882" spans="19:19" s="350" customFormat="1" ht="14.5">
      <c r="S1882" s="436"/>
    </row>
    <row r="1883" spans="19:19" s="350" customFormat="1" ht="14.5">
      <c r="S1883" s="436"/>
    </row>
    <row r="1884" spans="19:19" s="350" customFormat="1" ht="14.5">
      <c r="S1884" s="436"/>
    </row>
    <row r="1885" spans="19:19" s="350" customFormat="1" ht="14.5">
      <c r="S1885" s="436"/>
    </row>
    <row r="1886" spans="19:19" s="350" customFormat="1" ht="14.5">
      <c r="S1886" s="436"/>
    </row>
    <row r="1887" spans="19:19" s="350" customFormat="1" ht="14.5">
      <c r="S1887" s="436"/>
    </row>
    <row r="1888" spans="19:19" s="350" customFormat="1" ht="14.5">
      <c r="S1888" s="436"/>
    </row>
    <row r="1889" spans="19:19" s="350" customFormat="1" ht="14.5">
      <c r="S1889" s="436"/>
    </row>
    <row r="1890" spans="19:19" s="350" customFormat="1" ht="14.5">
      <c r="S1890" s="436"/>
    </row>
    <row r="1891" spans="19:19" s="350" customFormat="1" ht="14.5">
      <c r="S1891" s="436"/>
    </row>
    <row r="1892" spans="19:19" s="350" customFormat="1" ht="14.5">
      <c r="S1892" s="436"/>
    </row>
    <row r="1893" spans="19:19" s="350" customFormat="1" ht="14.5">
      <c r="S1893" s="436"/>
    </row>
    <row r="1894" spans="19:19" s="350" customFormat="1" ht="14.5">
      <c r="S1894" s="436"/>
    </row>
    <row r="1895" spans="19:19" s="350" customFormat="1" ht="14.5">
      <c r="S1895" s="436"/>
    </row>
    <row r="1896" spans="19:19" s="350" customFormat="1" ht="14.5">
      <c r="S1896" s="436"/>
    </row>
    <row r="1897" spans="19:19" s="350" customFormat="1" ht="14.5">
      <c r="S1897" s="436"/>
    </row>
    <row r="1898" spans="19:19" s="350" customFormat="1" ht="14.5">
      <c r="S1898" s="436"/>
    </row>
    <row r="1899" spans="19:19" s="350" customFormat="1" ht="14.5">
      <c r="S1899" s="436"/>
    </row>
    <row r="1900" spans="19:19" s="350" customFormat="1" ht="14.5">
      <c r="S1900" s="436"/>
    </row>
    <row r="1901" spans="19:19" s="350" customFormat="1" ht="14.5">
      <c r="S1901" s="436"/>
    </row>
    <row r="1902" spans="19:19" s="350" customFormat="1" ht="14.5">
      <c r="S1902" s="436"/>
    </row>
    <row r="1903" spans="19:19" s="350" customFormat="1" ht="14.5">
      <c r="S1903" s="436"/>
    </row>
    <row r="1904" spans="19:19" s="350" customFormat="1" ht="14.5">
      <c r="S1904" s="436"/>
    </row>
    <row r="1905" spans="19:19" s="350" customFormat="1" ht="14.5">
      <c r="S1905" s="436"/>
    </row>
    <row r="1906" spans="19:19" s="350" customFormat="1" ht="14.5">
      <c r="S1906" s="436"/>
    </row>
    <row r="1907" spans="19:19" s="350" customFormat="1" ht="14.5">
      <c r="S1907" s="436"/>
    </row>
    <row r="1908" spans="19:19" s="350" customFormat="1" ht="14.5">
      <c r="S1908" s="436"/>
    </row>
    <row r="1909" spans="19:19" s="350" customFormat="1" ht="14.5">
      <c r="S1909" s="436"/>
    </row>
    <row r="1910" spans="19:19" s="350" customFormat="1" ht="14.5">
      <c r="S1910" s="436"/>
    </row>
    <row r="1911" spans="19:19" s="350" customFormat="1" ht="14.5">
      <c r="S1911" s="436"/>
    </row>
    <row r="1912" spans="19:19" s="350" customFormat="1" ht="14.5">
      <c r="S1912" s="436"/>
    </row>
    <row r="1913" spans="19:19" s="350" customFormat="1" ht="14.5">
      <c r="S1913" s="436"/>
    </row>
    <row r="1914" spans="19:19" s="350" customFormat="1" ht="14.5">
      <c r="S1914" s="436"/>
    </row>
    <row r="1915" spans="19:19" s="350" customFormat="1" ht="14.5">
      <c r="S1915" s="436"/>
    </row>
    <row r="1916" spans="19:19" s="350" customFormat="1" ht="14.5">
      <c r="S1916" s="436"/>
    </row>
    <row r="1917" spans="19:19" s="350" customFormat="1" ht="14.5">
      <c r="S1917" s="436"/>
    </row>
    <row r="1918" spans="19:19" s="350" customFormat="1" ht="14.5">
      <c r="S1918" s="436"/>
    </row>
    <row r="1919" spans="19:19" s="350" customFormat="1" ht="14.5">
      <c r="S1919" s="436"/>
    </row>
    <row r="1920" spans="19:19" s="350" customFormat="1" ht="14.5">
      <c r="S1920" s="436"/>
    </row>
    <row r="1921" spans="19:19" s="350" customFormat="1" ht="14.5">
      <c r="S1921" s="436"/>
    </row>
    <row r="1922" spans="19:19" s="350" customFormat="1" ht="14.5">
      <c r="S1922" s="436"/>
    </row>
    <row r="1923" spans="19:19" s="350" customFormat="1" ht="14.5">
      <c r="S1923" s="436"/>
    </row>
    <row r="1924" spans="19:19" s="350" customFormat="1" ht="14.5">
      <c r="S1924" s="436"/>
    </row>
    <row r="1925" spans="19:19" s="350" customFormat="1" ht="14.5">
      <c r="S1925" s="436"/>
    </row>
    <row r="1926" spans="19:19" s="350" customFormat="1" ht="14.5">
      <c r="S1926" s="436"/>
    </row>
    <row r="1927" spans="19:19" s="350" customFormat="1" ht="14.5">
      <c r="S1927" s="436"/>
    </row>
    <row r="1928" spans="19:19" s="350" customFormat="1" ht="14.5">
      <c r="S1928" s="436"/>
    </row>
    <row r="1929" spans="19:19" s="350" customFormat="1" ht="14.5">
      <c r="S1929" s="436"/>
    </row>
    <row r="1930" spans="19:19" s="350" customFormat="1" ht="14.5">
      <c r="S1930" s="436"/>
    </row>
    <row r="1931" spans="19:19" s="350" customFormat="1" ht="14.5">
      <c r="S1931" s="436"/>
    </row>
    <row r="1932" spans="19:19" s="350" customFormat="1" ht="14.5">
      <c r="S1932" s="436"/>
    </row>
    <row r="1933" spans="19:19" s="350" customFormat="1" ht="14.5">
      <c r="S1933" s="436"/>
    </row>
    <row r="1934" spans="19:19" s="350" customFormat="1" ht="14.5">
      <c r="S1934" s="436"/>
    </row>
    <row r="1935" spans="19:19" s="350" customFormat="1" ht="14.5">
      <c r="S1935" s="436"/>
    </row>
    <row r="1936" spans="19:19" s="350" customFormat="1" ht="14.5">
      <c r="S1936" s="436"/>
    </row>
    <row r="1937" spans="19:19" s="350" customFormat="1" ht="14.5">
      <c r="S1937" s="436"/>
    </row>
    <row r="1938" spans="19:19" s="350" customFormat="1" ht="14.5">
      <c r="S1938" s="436"/>
    </row>
    <row r="1939" spans="19:19" s="350" customFormat="1" ht="14.5">
      <c r="S1939" s="436"/>
    </row>
    <row r="1940" spans="19:19" s="350" customFormat="1" ht="14.5">
      <c r="S1940" s="436"/>
    </row>
    <row r="1941" spans="19:19" s="350" customFormat="1" ht="14.5">
      <c r="S1941" s="436"/>
    </row>
    <row r="1942" spans="19:19" s="350" customFormat="1" ht="14.5">
      <c r="S1942" s="436"/>
    </row>
    <row r="1943" spans="19:19" s="350" customFormat="1" ht="14.5">
      <c r="S1943" s="436"/>
    </row>
    <row r="1944" spans="19:19" s="350" customFormat="1" ht="14.5">
      <c r="S1944" s="436"/>
    </row>
    <row r="1945" spans="19:19" s="350" customFormat="1" ht="14.5">
      <c r="S1945" s="436"/>
    </row>
    <row r="1946" spans="19:19" s="350" customFormat="1" ht="14.5">
      <c r="S1946" s="436"/>
    </row>
    <row r="1947" spans="19:19" s="350" customFormat="1" ht="14.5">
      <c r="S1947" s="436"/>
    </row>
    <row r="1948" spans="19:19" s="350" customFormat="1" ht="14.5">
      <c r="S1948" s="436"/>
    </row>
    <row r="1949" spans="19:19" s="350" customFormat="1" ht="14.5">
      <c r="S1949" s="436"/>
    </row>
    <row r="1950" spans="19:19" s="350" customFormat="1" ht="14.5">
      <c r="S1950" s="436"/>
    </row>
    <row r="1951" spans="19:19" s="350" customFormat="1" ht="14.5">
      <c r="S1951" s="436"/>
    </row>
    <row r="1952" spans="19:19" s="350" customFormat="1" ht="14.5">
      <c r="S1952" s="436"/>
    </row>
    <row r="1953" spans="19:19" s="350" customFormat="1" ht="14.5">
      <c r="S1953" s="436"/>
    </row>
    <row r="1954" spans="19:19" s="350" customFormat="1" ht="14.5">
      <c r="S1954" s="436"/>
    </row>
    <row r="1955" spans="19:19" s="350" customFormat="1" ht="14.5">
      <c r="S1955" s="436"/>
    </row>
    <row r="1956" spans="19:19" s="350" customFormat="1" ht="14.5">
      <c r="S1956" s="436"/>
    </row>
    <row r="1957" spans="19:19" s="350" customFormat="1" ht="14.5">
      <c r="S1957" s="436"/>
    </row>
  </sheetData>
  <sheetProtection algorithmName="SHA-512" hashValue="y6mAZ084ectrR4/bSwr0NngVhVLquwd/TElN2Q208WT7kppM5A6KnY4keyNPQ9sSzzDDzVdmhq1SMSDhugWxKg==" saltValue="Cypy41KH8tvdWotidPLSCQ==" spinCount="100000" sheet="1" objects="1" scenarios="1"/>
  <dataConsolidate/>
  <mergeCells count="10">
    <mergeCell ref="AJ3:AJ15"/>
    <mergeCell ref="Z27:AC27"/>
    <mergeCell ref="B1:E1"/>
    <mergeCell ref="C2:E2"/>
    <mergeCell ref="AG2:AH2"/>
    <mergeCell ref="AG7:AH7"/>
    <mergeCell ref="T4:T7"/>
    <mergeCell ref="W6:W7"/>
    <mergeCell ref="Y2:AA2"/>
    <mergeCell ref="W4:W5"/>
  </mergeCells>
  <phoneticPr fontId="27" type="noConversion"/>
  <conditionalFormatting sqref="E3:E18 E19:F20">
    <cfRule type="expression" dxfId="40" priority="18" stopIfTrue="1">
      <formula>AND(LEN($E3)&gt;0, $H3&gt;3)</formula>
    </cfRule>
    <cfRule type="expression" dxfId="39" priority="54">
      <formula>AND(LEN($E3)&gt;0, $H3&lt;=4)</formula>
    </cfRule>
  </conditionalFormatting>
  <conditionalFormatting sqref="L28:R28">
    <cfRule type="iconSet" priority="20">
      <iconSet iconSet="3Arrows">
        <cfvo type="percent" val="0"/>
        <cfvo type="percent" val="33"/>
        <cfvo type="percent" val="67"/>
      </iconSet>
    </cfRule>
  </conditionalFormatting>
  <conditionalFormatting sqref="U3:U20">
    <cfRule type="expression" dxfId="38" priority="19" stopIfTrue="1">
      <formula>AND(LEN($E3)&gt;0, $H3&gt;3)</formula>
    </cfRule>
    <cfRule type="expression" dxfId="37" priority="46">
      <formula>AND(LEN($E3)&gt;0, $H3&lt;=4)</formula>
    </cfRule>
  </conditionalFormatting>
  <conditionalFormatting sqref="W3:W4">
    <cfRule type="expression" dxfId="36" priority="72">
      <formula>AND(LEN($Y3)&gt;0, $W3="CRITICAL")</formula>
    </cfRule>
    <cfRule type="expression" dxfId="35" priority="73">
      <formula>AND(LEN($Y3)&gt;0, $W3="HIGH")</formula>
    </cfRule>
    <cfRule type="expression" dxfId="34" priority="74">
      <formula>AND(LEN($Y3)&gt;0, $W3="MEDIUM")</formula>
    </cfRule>
    <cfRule type="expression" dxfId="33" priority="75">
      <formula>AND(LEN($Y3)&gt;0, $W3="LOW")</formula>
    </cfRule>
  </conditionalFormatting>
  <conditionalFormatting sqref="W8">
    <cfRule type="expression" dxfId="32" priority="76">
      <formula>AND(LEN($Y10)&gt;0, $W8="CRITICAL")</formula>
    </cfRule>
    <cfRule type="expression" dxfId="31" priority="77">
      <formula>AND(LEN($Y10)&gt;0, $W8="HIGH")</formula>
    </cfRule>
    <cfRule type="expression" dxfId="30" priority="78">
      <formula>AND(LEN($Y10)&gt;0, $W8="MEDIUM")</formula>
    </cfRule>
    <cfRule type="expression" dxfId="29" priority="79">
      <formula>AND(LEN($Y10)&gt;0, $W8="LOW")</formula>
    </cfRule>
  </conditionalFormatting>
  <conditionalFormatting sqref="Y3:AC26">
    <cfRule type="expression" dxfId="28" priority="1">
      <formula>AND(LEN($Y3)&gt;0, $Y3="🛡️")</formula>
    </cfRule>
    <cfRule type="expression" dxfId="27" priority="25">
      <formula>AND(LEN($Y3)&gt;0, $Y3="⛔")</formula>
    </cfRule>
    <cfRule type="expression" dxfId="26" priority="42">
      <formula>AND(LEN($Y3)&gt;0, $Y3="HIGH")</formula>
    </cfRule>
    <cfRule type="expression" dxfId="25" priority="43">
      <formula>AND(LEN($Y3)&gt;0, $Y3="MEDIUM")</formula>
    </cfRule>
    <cfRule type="expression" dxfId="24" priority="44">
      <formula>AND(LEN($Y3)&gt;0, $Y3="LOW")</formula>
    </cfRule>
    <cfRule type="expression" dxfId="23" priority="45">
      <formula>AND(LEN($Y3)&gt;0, $Y3="☆")</formula>
    </cfRule>
    <cfRule type="expression" dxfId="22" priority="48">
      <formula>AND(LEN($Y3)&gt;0, $Y3="⚠")</formula>
    </cfRule>
    <cfRule type="expression" dxfId="21" priority="52">
      <formula>AND(LEN($Y3)&gt;0, $Y3="⚖")</formula>
    </cfRule>
    <cfRule type="expression" dxfId="20" priority="53">
      <formula>LEN(Y3)&gt;0</formula>
    </cfRule>
  </conditionalFormatting>
  <dataValidations count="1">
    <dataValidation type="list" allowBlank="1" showInputMessage="1" showErrorMessage="1" sqref="U2" xr:uid="{34537E31-8D73-4D1D-ACCF-E79CC5705537}">
      <formula1>"TECHNICAL PLAYBACK, ETHICAL CONSIDERATIONS"</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30AD49C1-0E54-4693-A68B-289182A4D26F}">
          <x14:formula1>
            <xm:f>Questions!$B$2:$B$8</xm:f>
          </x14:formula1>
          <xm:sqref>E3</xm:sqref>
        </x14:dataValidation>
        <x14:dataValidation type="list" allowBlank="1" showInputMessage="1" showErrorMessage="1" xr:uid="{1A365C7D-E1A4-43B2-BCF5-BA362F881EB9}">
          <x14:formula1>
            <xm:f>Questions!$B$9:$B$19</xm:f>
          </x14:formula1>
          <xm:sqref>E4</xm:sqref>
        </x14:dataValidation>
        <x14:dataValidation type="list" allowBlank="1" showInputMessage="1" showErrorMessage="1" xr:uid="{6D541F3E-B0A7-408C-B333-BCCA02FA7A9B}">
          <x14:formula1>
            <xm:f>Questions!$B$20:$B$26</xm:f>
          </x14:formula1>
          <xm:sqref>E5</xm:sqref>
        </x14:dataValidation>
        <x14:dataValidation type="list" allowBlank="1" showInputMessage="1" showErrorMessage="1" xr:uid="{DB80142F-FAD1-41AB-A6EB-7ED9A963043D}">
          <x14:formula1>
            <xm:f>Questions!$B$34:$B$38</xm:f>
          </x14:formula1>
          <xm:sqref>E7</xm:sqref>
        </x14:dataValidation>
        <x14:dataValidation type="list" allowBlank="1" showInputMessage="1" showErrorMessage="1" xr:uid="{22E303B6-763D-49AF-AD0B-B5FFB811809C}">
          <x14:formula1>
            <xm:f>Questions!$B$39:$B$45</xm:f>
          </x14:formula1>
          <xm:sqref>E8</xm:sqref>
        </x14:dataValidation>
        <x14:dataValidation type="list" allowBlank="1" showInputMessage="1" showErrorMessage="1" xr:uid="{F04C276D-45A4-44FF-8FA4-7D9737CCAFFD}">
          <x14:formula1>
            <xm:f>Questions!$B$46:$B$50</xm:f>
          </x14:formula1>
          <xm:sqref>E9</xm:sqref>
        </x14:dataValidation>
        <x14:dataValidation type="list" allowBlank="1" showInputMessage="1" showErrorMessage="1" xr:uid="{39D31BDC-3BB5-4681-B318-8F500F3E3954}">
          <x14:formula1>
            <xm:f>Questions!$B$51:$B$54</xm:f>
          </x14:formula1>
          <xm:sqref>E10</xm:sqref>
        </x14:dataValidation>
        <x14:dataValidation type="list" allowBlank="1" showInputMessage="1" showErrorMessage="1" xr:uid="{682907D7-9DE7-428C-A7CF-9E282DBB5F29}">
          <x14:formula1>
            <xm:f>Questions!$B$55:$B$59</xm:f>
          </x14:formula1>
          <xm:sqref>E11</xm:sqref>
        </x14:dataValidation>
        <x14:dataValidation type="list" allowBlank="1" showInputMessage="1" showErrorMessage="1" xr:uid="{104D68EC-0480-4803-A697-4F34FD0B5047}">
          <x14:formula1>
            <xm:f>Questions!$B$60:$B$63</xm:f>
          </x14:formula1>
          <xm:sqref>E12</xm:sqref>
        </x14:dataValidation>
        <x14:dataValidation type="list" allowBlank="1" showInputMessage="1" showErrorMessage="1" xr:uid="{FF298930-6A89-4C25-B062-5194FC5A02C3}">
          <x14:formula1>
            <xm:f>Questions!$B$64:$B$68</xm:f>
          </x14:formula1>
          <xm:sqref>E13</xm:sqref>
        </x14:dataValidation>
        <x14:dataValidation type="list" allowBlank="1" showInputMessage="1" showErrorMessage="1" xr:uid="{87028BEA-873D-430E-A7E3-6E7A371545D3}">
          <x14:formula1>
            <xm:f>Questions!$B$69:$B$72</xm:f>
          </x14:formula1>
          <xm:sqref>E14</xm:sqref>
        </x14:dataValidation>
        <x14:dataValidation type="list" allowBlank="1" showInputMessage="1" showErrorMessage="1" xr:uid="{B68C35C6-2968-4EFF-979B-B8D3FF5A8909}">
          <x14:formula1>
            <xm:f>Questions!$B$73:$B$76</xm:f>
          </x14:formula1>
          <xm:sqref>E15</xm:sqref>
        </x14:dataValidation>
        <x14:dataValidation type="list" allowBlank="1" showInputMessage="1" showErrorMessage="1" xr:uid="{31C46C50-A772-4810-88B7-783AD3F6F0B4}">
          <x14:formula1>
            <xm:f>Questions!$B$77:$B$79</xm:f>
          </x14:formula1>
          <xm:sqref>E16</xm:sqref>
        </x14:dataValidation>
        <x14:dataValidation type="list" allowBlank="1" showInputMessage="1" showErrorMessage="1" xr:uid="{EF4F2706-288E-4DDF-8203-9D462C9186BD}">
          <x14:formula1>
            <xm:f>Questions!$B$80:$B$83</xm:f>
          </x14:formula1>
          <xm:sqref>E17</xm:sqref>
        </x14:dataValidation>
        <x14:dataValidation type="list" allowBlank="1" showInputMessage="1" showErrorMessage="1" xr:uid="{EE271A8B-3F54-4EA0-BE19-8A78C3137EC4}">
          <x14:formula1>
            <xm:f>Questions!$B$84:$B$87</xm:f>
          </x14:formula1>
          <xm:sqref>E18:E20</xm:sqref>
        </x14:dataValidation>
        <x14:dataValidation type="list" allowBlank="1" showInputMessage="1" showErrorMessage="1" xr:uid="{D9EB1B19-F236-4134-AB7D-C2C988AEA9CD}">
          <x14:formula1>
            <xm:f>Questions!$B$27:$B$33</xm:f>
          </x14:formula1>
          <xm:sqref>E6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AF592-E9C6-40F2-9BEA-01BA6BF92067}">
  <sheetPr codeName="Sheet8">
    <tabColor rgb="FF0070C0"/>
  </sheetPr>
  <dimension ref="A1:BBV534"/>
  <sheetViews>
    <sheetView zoomScale="90" zoomScaleNormal="90" workbookViewId="0">
      <selection activeCell="E7" sqref="E7"/>
    </sheetView>
  </sheetViews>
  <sheetFormatPr defaultRowHeight="93.5"/>
  <cols>
    <col min="1" max="1" width="4.54296875" style="12" customWidth="1"/>
    <col min="2" max="2" width="4.54296875" style="10" customWidth="1"/>
    <col min="3" max="3" width="18.1796875" style="10" hidden="1" customWidth="1"/>
    <col min="4" max="4" width="48.7265625" style="216" customWidth="1"/>
    <col min="5" max="5" width="72.453125" style="78" customWidth="1"/>
    <col min="6" max="6" width="24.7265625" style="100" customWidth="1"/>
    <col min="7" max="7" width="20.1796875" style="93" hidden="1" customWidth="1"/>
    <col min="8" max="8" width="24.7265625" style="132" customWidth="1"/>
    <col min="9" max="9" width="25.54296875" style="194" customWidth="1"/>
    <col min="10" max="10" width="2.54296875" style="85" customWidth="1"/>
    <col min="11" max="11" width="20.453125" style="245" hidden="1" customWidth="1"/>
    <col min="12" max="12" width="2.54296875" style="85" hidden="1" customWidth="1"/>
    <col min="13" max="13" width="65.453125" style="136" customWidth="1"/>
    <col min="14" max="14" width="12.7265625" style="7" customWidth="1"/>
    <col min="15" max="15" width="65.453125" style="98" customWidth="1"/>
    <col min="16" max="16" width="112.81640625" style="25" customWidth="1"/>
    <col min="17" max="17" width="12.7265625" style="92" customWidth="1"/>
    <col min="18" max="19" width="112.81640625" style="86" customWidth="1"/>
    <col min="20" max="20" width="12.7265625" style="90" customWidth="1"/>
    <col min="21" max="21" width="112.81640625" style="97" customWidth="1"/>
    <col min="22" max="22" width="112.81640625" style="17" customWidth="1"/>
    <col min="23" max="23" width="12.7265625" style="90" customWidth="1"/>
    <col min="24" max="24" width="112.81640625" style="86" customWidth="1"/>
    <col min="25" max="25" width="112.81640625" style="97" customWidth="1"/>
    <col min="26" max="26" width="12.7265625" style="90" customWidth="1"/>
    <col min="27" max="28" width="112.81640625" style="86" customWidth="1"/>
    <col min="29" max="29" width="12.7265625" style="90" customWidth="1"/>
    <col min="30" max="30" width="112.81640625" style="86" customWidth="1"/>
    <col min="31" max="31" width="112.7265625" style="86" customWidth="1"/>
    <col min="32" max="32" width="12.7265625" style="90" customWidth="1"/>
    <col min="33" max="34" width="112.81640625" style="86" customWidth="1"/>
    <col min="35" max="35" width="13.26953125" style="90" customWidth="1"/>
    <col min="36" max="36" width="112.7265625" style="89" customWidth="1"/>
    <col min="37" max="37" width="112.7265625" style="86" customWidth="1"/>
    <col min="38" max="38" width="13.26953125" style="90" customWidth="1"/>
    <col min="39" max="39" width="112.7265625" style="89" customWidth="1"/>
    <col min="40" max="40" width="93.81640625" style="86" customWidth="1"/>
    <col min="41" max="41" width="13.26953125" style="90" customWidth="1"/>
    <col min="42" max="42" width="112.7265625" style="89" customWidth="1"/>
    <col min="43" max="43" width="112.7265625" style="86" customWidth="1"/>
    <col min="44" max="44" width="13.26953125" style="88" customWidth="1"/>
    <col min="45" max="46" width="93.81640625" style="86" customWidth="1"/>
    <col min="47" max="47" width="13.26953125" style="88" customWidth="1"/>
    <col min="48" max="49" width="93.81640625" style="86" customWidth="1"/>
    <col min="50" max="50" width="13.26953125" style="88" customWidth="1"/>
    <col min="51" max="52" width="93.81640625" style="86" customWidth="1"/>
    <col min="53" max="53" width="13.26953125" style="88" customWidth="1"/>
    <col min="54" max="55" width="93.81640625" style="86" customWidth="1"/>
    <col min="56" max="56" width="13.26953125" style="88" customWidth="1"/>
    <col min="57" max="59" width="93.81640625" style="86" customWidth="1"/>
    <col min="60" max="60" width="5.7265625" style="10" customWidth="1"/>
    <col min="61" max="83" width="9.1796875" style="11" customWidth="1"/>
    <col min="84" max="84" width="9.1796875" style="76"/>
  </cols>
  <sheetData>
    <row r="1" spans="1:1426" s="77" customFormat="1" ht="9.75" customHeight="1">
      <c r="A1" s="24"/>
      <c r="B1" s="75"/>
      <c r="C1" s="76"/>
      <c r="D1" s="650"/>
      <c r="E1" s="650"/>
      <c r="F1" s="650"/>
      <c r="G1" s="133"/>
      <c r="H1" s="133"/>
      <c r="I1" s="654" t="str">
        <f>IF($F$3&lt;&gt;"FA:ALL", "CAUTION:FOCUS QUESTIONS HAVE CHANGED YOU WILL NEED TO ADJUST YOUR ANSWERS", "")</f>
        <v/>
      </c>
      <c r="J1" s="85"/>
      <c r="K1" s="245"/>
      <c r="L1" s="85"/>
      <c r="M1" s="19"/>
      <c r="N1" s="19"/>
      <c r="O1" s="133"/>
      <c r="P1" s="133"/>
      <c r="Q1" s="91"/>
      <c r="R1" s="94"/>
      <c r="S1" s="76"/>
      <c r="T1" s="85"/>
      <c r="U1" s="95"/>
      <c r="V1" s="85"/>
      <c r="W1" s="85"/>
      <c r="X1" s="94"/>
      <c r="Y1" s="96"/>
      <c r="Z1" s="85"/>
      <c r="AA1" s="94"/>
      <c r="AB1" s="76"/>
      <c r="AC1" s="85"/>
      <c r="AD1" s="94"/>
      <c r="AE1" s="76"/>
      <c r="AF1" s="91"/>
      <c r="AG1" s="54"/>
      <c r="AH1" s="54"/>
      <c r="AI1" s="91"/>
      <c r="AJ1" s="54"/>
      <c r="AK1" s="54"/>
      <c r="AL1" s="91"/>
      <c r="AM1" s="54"/>
      <c r="AN1" s="54"/>
      <c r="AO1" s="91"/>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147"/>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row>
    <row r="2" spans="1:1426" s="11" customFormat="1" ht="19.5" hidden="1" customHeight="1">
      <c r="A2" s="12"/>
      <c r="B2" s="65"/>
      <c r="C2" s="96"/>
      <c r="D2" s="148" t="s">
        <v>130</v>
      </c>
      <c r="E2" s="195" t="s">
        <v>131</v>
      </c>
      <c r="F2" s="54"/>
      <c r="G2" s="99"/>
      <c r="H2" s="130"/>
      <c r="I2" s="654"/>
      <c r="J2" s="85"/>
      <c r="K2" s="245"/>
      <c r="L2" s="85"/>
      <c r="M2" s="139"/>
      <c r="N2" s="138"/>
      <c r="O2" s="94"/>
      <c r="P2" s="76"/>
      <c r="Q2" s="85"/>
      <c r="R2" s="94"/>
      <c r="S2" s="76"/>
      <c r="T2" s="85"/>
      <c r="U2" s="95"/>
      <c r="V2" s="85"/>
      <c r="W2" s="85"/>
      <c r="X2" s="94"/>
      <c r="Y2" s="96"/>
      <c r="Z2" s="85"/>
      <c r="AA2" s="94"/>
      <c r="AB2" s="76"/>
      <c r="AC2" s="85"/>
      <c r="AD2" s="94"/>
      <c r="AE2" s="76"/>
      <c r="AF2" s="91"/>
      <c r="AG2" s="54"/>
      <c r="AH2" s="54"/>
      <c r="AI2" s="91"/>
      <c r="AJ2" s="54"/>
      <c r="AK2" s="54"/>
      <c r="AL2" s="91"/>
      <c r="AM2" s="54"/>
      <c r="AN2" s="54"/>
      <c r="AO2" s="91"/>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10"/>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row>
    <row r="3" spans="1:1426" s="11" customFormat="1" ht="48" hidden="1" customHeight="1">
      <c r="A3" s="12"/>
      <c r="B3" s="65"/>
      <c r="C3" s="96"/>
      <c r="D3" s="133"/>
      <c r="E3" s="192" t="str" cm="1">
        <f t="array" ref="E3:F3">_xlfn.XLOOKUP(E2, FA!J:J, FA!K:L, "")</f>
        <v>SHOWING ALL AREAS</v>
      </c>
      <c r="F3" s="146" t="str">
        <v>FA:ALL</v>
      </c>
      <c r="G3" s="99"/>
      <c r="H3" s="130"/>
      <c r="I3" s="654"/>
      <c r="J3" s="85"/>
      <c r="K3" s="245"/>
      <c r="L3" s="85"/>
      <c r="M3" s="149"/>
      <c r="N3" s="138"/>
      <c r="O3" s="94"/>
      <c r="P3" s="76"/>
      <c r="Q3" s="85"/>
      <c r="R3" s="94"/>
      <c r="S3" s="76"/>
      <c r="T3" s="85"/>
      <c r="U3" s="95"/>
      <c r="V3" s="85"/>
      <c r="W3" s="85"/>
      <c r="X3" s="94"/>
      <c r="Y3" s="96"/>
      <c r="Z3" s="85"/>
      <c r="AA3" s="94"/>
      <c r="AB3" s="76"/>
      <c r="AC3" s="85"/>
      <c r="AD3" s="94"/>
      <c r="AE3" s="76"/>
      <c r="AF3" s="91"/>
      <c r="AG3" s="54"/>
      <c r="AH3" s="54"/>
      <c r="AI3" s="91"/>
      <c r="AJ3" s="54"/>
      <c r="AK3" s="54"/>
      <c r="AL3" s="91"/>
      <c r="AM3" s="54"/>
      <c r="AN3" s="54"/>
      <c r="AO3" s="91"/>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10"/>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row>
    <row r="4" spans="1:1426" s="11" customFormat="1" ht="24" customHeight="1">
      <c r="A4" s="12"/>
      <c r="B4" s="65"/>
      <c r="C4" s="96"/>
      <c r="D4" s="101"/>
      <c r="E4" s="87"/>
      <c r="F4" s="99"/>
      <c r="G4" s="85"/>
      <c r="H4" s="129"/>
      <c r="I4" s="85"/>
      <c r="J4" s="85"/>
      <c r="K4" s="245"/>
      <c r="L4" s="85"/>
      <c r="M4" s="76"/>
      <c r="N4" s="85"/>
      <c r="O4" s="94"/>
      <c r="P4" s="76"/>
      <c r="Q4" s="217"/>
      <c r="R4" s="94"/>
      <c r="S4" s="76"/>
      <c r="T4" s="85"/>
      <c r="U4" s="95"/>
      <c r="V4" s="85"/>
      <c r="W4" s="85"/>
      <c r="X4" s="94"/>
      <c r="Y4" s="96"/>
      <c r="Z4" s="85"/>
      <c r="AA4" s="94"/>
      <c r="AB4" s="76"/>
      <c r="AC4" s="85"/>
      <c r="AD4" s="94"/>
      <c r="AE4" s="76"/>
      <c r="AF4" s="85"/>
      <c r="AG4" s="94"/>
      <c r="AH4" s="76"/>
      <c r="AI4" s="85"/>
      <c r="AJ4" s="76"/>
      <c r="AK4" s="76"/>
      <c r="AL4" s="85"/>
      <c r="AM4" s="76"/>
      <c r="AN4" s="76"/>
      <c r="AO4" s="85"/>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13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row>
    <row r="5" spans="1:1426" s="141" customFormat="1" ht="24" customHeight="1">
      <c r="A5" s="24"/>
      <c r="B5" s="140"/>
      <c r="C5" s="140"/>
      <c r="D5" s="145" t="s">
        <v>132</v>
      </c>
      <c r="E5" s="144" t="s">
        <v>133</v>
      </c>
      <c r="F5" s="145" t="s">
        <v>134</v>
      </c>
      <c r="G5" s="150" t="s">
        <v>34</v>
      </c>
      <c r="H5" s="145" t="s">
        <v>135</v>
      </c>
      <c r="I5" s="145" t="s">
        <v>136</v>
      </c>
      <c r="J5" s="85"/>
      <c r="K5" s="245"/>
      <c r="L5" s="85"/>
      <c r="M5" s="219" t="s">
        <v>137</v>
      </c>
      <c r="N5" s="651" t="s">
        <v>138</v>
      </c>
      <c r="O5" s="652"/>
      <c r="P5" s="652"/>
      <c r="Q5" s="652"/>
      <c r="R5" s="652"/>
      <c r="S5" s="652"/>
      <c r="T5" s="652"/>
      <c r="U5" s="652"/>
      <c r="V5" s="652"/>
      <c r="W5" s="652"/>
      <c r="X5" s="652"/>
      <c r="Y5" s="652"/>
      <c r="Z5" s="652"/>
      <c r="AA5" s="652"/>
      <c r="AB5" s="652"/>
      <c r="AC5" s="652"/>
      <c r="AD5" s="652"/>
      <c r="AE5" s="652"/>
      <c r="AF5" s="652"/>
      <c r="AG5" s="652"/>
      <c r="AH5" s="652"/>
      <c r="AI5" s="652"/>
      <c r="AJ5" s="652"/>
      <c r="AK5" s="652"/>
      <c r="AL5" s="652"/>
      <c r="AM5" s="652"/>
      <c r="AN5" s="652"/>
      <c r="AO5" s="652"/>
      <c r="AP5" s="652"/>
      <c r="AQ5" s="652"/>
      <c r="AR5" s="652"/>
      <c r="AS5" s="652"/>
      <c r="AT5" s="652"/>
      <c r="AU5" s="652"/>
      <c r="AV5" s="652"/>
      <c r="AW5" s="652"/>
      <c r="AX5" s="652"/>
      <c r="AY5" s="652"/>
      <c r="AZ5" s="652"/>
      <c r="BA5" s="652"/>
      <c r="BB5" s="652"/>
      <c r="BC5" s="652"/>
      <c r="BD5" s="652"/>
      <c r="BE5" s="652"/>
      <c r="BF5" s="652"/>
      <c r="BG5" s="652"/>
      <c r="BH5" s="652"/>
      <c r="BI5" s="652"/>
      <c r="BJ5" s="652"/>
      <c r="BK5" s="652"/>
      <c r="BL5" s="652"/>
      <c r="BM5" s="652"/>
      <c r="BN5" s="652"/>
      <c r="BO5" s="652"/>
      <c r="BP5" s="652"/>
      <c r="BQ5" s="652"/>
      <c r="BR5" s="652"/>
      <c r="BS5" s="652"/>
      <c r="BT5" s="652"/>
      <c r="BU5" s="652"/>
      <c r="BV5" s="652"/>
      <c r="BW5" s="652"/>
      <c r="BX5" s="652"/>
      <c r="BY5" s="652"/>
      <c r="BZ5" s="652"/>
      <c r="CA5" s="652"/>
      <c r="CB5" s="652"/>
      <c r="CC5" s="652"/>
      <c r="CD5" s="652"/>
      <c r="CE5" s="653"/>
      <c r="CF5" s="134"/>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row>
    <row r="6" spans="1:1426" s="81" customFormat="1" ht="108" customHeight="1">
      <c r="A6" s="79"/>
      <c r="B6" s="80"/>
      <c r="C6" s="228" t="str" cm="1">
        <f t="array" ref="C6:H10">_xlfn.LET(
  _xlpm.rng, 'ALL Focus Questions'!A2:L451,
  _xlpm.mustShow, UPPER(TRIM('ALL Focus Questions'!L2:L451))="TRUE",
  _xlpm.e, SUBSTITUTE(UPPER(TRIM(SUBSTITUTE(F3,CHAR(160)," ")))," ",""),
  _xlpm.tagsRaw, 'ALL Focus Questions'!M2:M451,
  _xlpm.tagField, "|" &amp; SUBSTITUTE(SUBSTITUTE(UPPER(SUBSTITUTE(_xlpm.tagsRaw,CHAR(160)," ")), " ", ""), ";", "|") &amp; "|",
  _xlpm.tagOK, IF(_xlpm.e="FA:ALL",
            TRUE,
            IF(_xlpm.e="", FALSE, IFERROR(ISNUMBER(SEARCH("|"&amp;_xlpm.e&amp;"|", _xlpm.tagField)), FALSE))
         ),
  _xlpm.cond, _xlpm.mustShow * _xlpm.tagOK,
  _xlpm.data, IFERROR(
          _xlfn._xlws.SORT(_xlfn.CHOOSECOLS(_xlfn._xlws.FILTER(_xlpm.rng, _xlpm.cond),2, 11, 4, 3, 1, 7), 1, TRUE),
          NA()
        ),
  _xlpm.isEmpty, ISNA(INDEX(_xlpm.data,1,1)),
  _xlpm.rowCount, IF(_xlpm.isEmpty, 0, ROWS(_xlpm.data)),
  _xlpm.firstCol, IF(_xlpm.isEmpty, "", INDEX(_xlpm.data,,1)),
  _xlpm.secondCol, IF(_xlpm.isEmpty, "", INDEX(_xlpm.data,,2)),
  _xlpm.restCols, IF(_xlpm.isEmpty, "", _xlfn.DROP(_xlpm.data,,2)),
  _xlpm.shifted1, IF(_xlpm.rowCount&gt;1, _xlfn.VSTACK("", INDEX(_xlpm.firstCol, _xlfn.SEQUENCE(_xlpm.rowCount-1,,1))), ""),
  _xlpm.shifted2, IF(_xlpm.rowCount&gt;1, _xlfn.VSTACK("", INDEX(_xlpm.secondCol, _xlfn.SEQUENCE(_xlpm.rowCount-1,,1))), ""),
  _xlpm.cleanFirstCol, IF(_xlpm.isEmpty, "", IF(_xlpm.firstCol&lt;&gt;_xlpm.shifted1, _xlpm.firstCol, "")),
  _xlpm.cleanSecondCol, IF(_xlpm.isEmpty, "", IF(_xlpm.secondCol&lt;&gt;_xlpm.shifted2, _xlpm.secondCol, "")),
  IF(_xlpm.isEmpty, "", _xlfn.HSTACK(_xlpm.cleanFirstCol, _xlpm.cleanSecondCol, _xlpm.restCols))
)</f>
        <v>stakeholder:external</v>
      </c>
      <c r="D6" s="242" t="str">
        <v>The system is used by or impacts people outside your organisation  such as customers, clients, or partners.</v>
      </c>
      <c r="E6" s="239" t="str">
        <v>Has customer-provided data been checked for correct use, access control, and protection?</v>
      </c>
      <c r="F6" s="142" t="str">
        <v>RA:DATA-GOVERNANCE</v>
      </c>
      <c r="G6" s="143" t="str">
        <v>FQ259</v>
      </c>
      <c r="H6" s="142" t="str">
        <v>SME:DATAGOVERNANCE, SME:PRIVACY, SME:CYBERSECURITY</v>
      </c>
      <c r="I6" s="193"/>
      <c r="J6" s="85"/>
      <c r="K6" s="245" t="str">
        <f>IF(C6="","",
   IFERROR(
      INDEX(Resources!F:F, MATCH(C6, Resources!D:D, 0)),
      ""
   )
)</f>
        <v/>
      </c>
      <c r="L6" s="85"/>
      <c r="M6" s="218" t="str" cm="1">
        <f t="array" ref="M6">IF(I6="",
    "",
    _xlfn.LET(
      _xlpm.data, _xlfn._xlws.FILTER(
        'ALL Focus Questions'!$A$2:$BT$451,
        ('ALL Focus Questions'!$A$2:$A$451=G6) * ('ALL Focus Questions'!$E$2:$E$451=I6)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 _xlpm.firstCol), _xlpm.rest)
      )
    )
)</f>
        <v/>
      </c>
      <c r="N6" s="278"/>
      <c r="O6" s="279"/>
      <c r="P6" s="279"/>
      <c r="Q6" s="280"/>
      <c r="R6" s="279"/>
      <c r="S6" s="279"/>
      <c r="T6" s="280"/>
      <c r="U6" s="279"/>
      <c r="V6" s="279"/>
      <c r="W6" s="280"/>
      <c r="X6" s="279"/>
      <c r="Y6" s="279"/>
      <c r="Z6" s="280"/>
      <c r="AA6" s="279"/>
      <c r="AB6" s="279"/>
      <c r="AC6" s="280"/>
      <c r="AD6" s="279"/>
      <c r="AE6" s="279"/>
      <c r="AF6" s="280"/>
      <c r="AG6" s="279"/>
      <c r="AH6" s="279"/>
      <c r="AI6" s="280"/>
      <c r="AJ6" s="279"/>
      <c r="AK6" s="279"/>
      <c r="AL6" s="280"/>
      <c r="AM6" s="279"/>
      <c r="AN6" s="279"/>
      <c r="AO6" s="280"/>
      <c r="AP6" s="279"/>
      <c r="AQ6" s="279"/>
      <c r="AR6" s="280"/>
      <c r="AS6" s="279"/>
      <c r="AT6" s="279"/>
      <c r="AU6" s="280"/>
      <c r="AV6" s="279"/>
      <c r="AW6" s="279"/>
      <c r="AX6" s="280"/>
      <c r="AY6" s="279"/>
      <c r="AZ6" s="279"/>
      <c r="BA6" s="280"/>
      <c r="BB6" s="279"/>
      <c r="BC6" s="279"/>
      <c r="BD6" s="280"/>
      <c r="BE6" s="279"/>
      <c r="BF6" s="279"/>
      <c r="BG6" s="280"/>
      <c r="BH6" s="279"/>
      <c r="BI6" s="279"/>
      <c r="BJ6" s="280"/>
      <c r="BK6" s="279"/>
      <c r="BL6" s="279"/>
      <c r="BM6" s="280"/>
      <c r="BN6" s="279"/>
      <c r="BO6" s="279"/>
      <c r="BP6" s="280"/>
      <c r="BQ6" s="279"/>
      <c r="BR6" s="279"/>
      <c r="BS6" s="280"/>
      <c r="BT6" s="279"/>
      <c r="BU6" s="279"/>
      <c r="BV6" s="280"/>
      <c r="BW6" s="279"/>
      <c r="BX6" s="279"/>
      <c r="BY6" s="280"/>
      <c r="BZ6" s="279"/>
      <c r="CA6" s="279"/>
      <c r="CB6" s="280"/>
      <c r="CC6" s="279"/>
      <c r="CD6" s="279"/>
      <c r="CE6" s="280"/>
      <c r="CF6" s="134"/>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row>
    <row r="7" spans="1:1426" s="81" customFormat="1" ht="108" customHeight="1">
      <c r="A7" s="79"/>
      <c r="B7" s="80"/>
      <c r="C7" s="228" t="str">
        <v/>
      </c>
      <c r="D7" s="243" t="str">
        <v/>
      </c>
      <c r="E7" s="240" t="str">
        <v>Are there safeguards to prevent outputs being used in harmful or unintended ways by external users?</v>
      </c>
      <c r="F7" s="131" t="str">
        <v>RA:MISUSE</v>
      </c>
      <c r="G7" s="103" t="str">
        <v>FQ262</v>
      </c>
      <c r="H7" s="131" t="str">
        <v>SME:LEGAL, SME:TECHNICAL</v>
      </c>
      <c r="I7" s="193"/>
      <c r="J7" s="85"/>
      <c r="K7" s="245" t="str">
        <f>IF(C7="","",
   IFERROR(
      INDEX(Resources!F:F, MATCH(C7, Resources!D:D, 0)),
      ""
   )
)</f>
        <v/>
      </c>
      <c r="L7" s="85"/>
      <c r="M7" s="218" t="str" cm="1">
        <f t="array" ref="M7">IF(I7="",
    "",
    _xlfn.LET(
      _xlpm.data, _xlfn._xlws.FILTER(
        'ALL Focus Questions'!$A$2:$BT$451,
        ('ALL Focus Questions'!$A$2:$A$451=G7) * ('ALL Focus Questions'!$E$2:$E$451=I7)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 _xlpm.firstCol), _xlpm.rest)
      )
    )
)</f>
        <v/>
      </c>
      <c r="N7" s="137"/>
      <c r="O7" s="105"/>
      <c r="P7" s="105"/>
      <c r="Q7" s="104"/>
      <c r="R7" s="105"/>
      <c r="S7" s="105"/>
      <c r="T7" s="104"/>
      <c r="U7" s="105"/>
      <c r="V7" s="105"/>
      <c r="W7" s="104"/>
      <c r="X7" s="105"/>
      <c r="Y7" s="105"/>
      <c r="Z7" s="104"/>
      <c r="AA7" s="105"/>
      <c r="AB7" s="105"/>
      <c r="AC7" s="104"/>
      <c r="AD7" s="105"/>
      <c r="AE7" s="105"/>
      <c r="AF7" s="104"/>
      <c r="AG7" s="105"/>
      <c r="AH7" s="105"/>
      <c r="AI7" s="104"/>
      <c r="AJ7" s="105"/>
      <c r="AK7" s="105"/>
      <c r="AL7" s="104"/>
      <c r="AM7" s="105"/>
      <c r="AN7" s="105"/>
      <c r="AO7" s="104"/>
      <c r="AP7" s="105"/>
      <c r="AQ7" s="105"/>
      <c r="AR7" s="104"/>
      <c r="AS7" s="105"/>
      <c r="AT7" s="105"/>
      <c r="AU7" s="104"/>
      <c r="AV7" s="105"/>
      <c r="AW7" s="105"/>
      <c r="AX7" s="104"/>
      <c r="AY7" s="105"/>
      <c r="AZ7" s="105"/>
      <c r="BA7" s="104"/>
      <c r="BB7" s="105"/>
      <c r="BC7" s="105"/>
      <c r="BD7" s="104"/>
      <c r="BE7" s="105"/>
      <c r="BF7" s="105"/>
      <c r="BG7" s="104"/>
      <c r="BH7" s="105"/>
      <c r="BI7" s="105"/>
      <c r="BJ7" s="104"/>
      <c r="BK7" s="105"/>
      <c r="BL7" s="105"/>
      <c r="BM7" s="104"/>
      <c r="BN7" s="105"/>
      <c r="BO7" s="105"/>
      <c r="BP7" s="104"/>
      <c r="BQ7" s="105"/>
      <c r="BR7" s="105"/>
      <c r="BS7" s="104"/>
      <c r="BT7" s="105"/>
      <c r="BU7" s="105"/>
      <c r="BV7" s="104"/>
      <c r="BW7" s="105"/>
      <c r="BX7" s="105"/>
      <c r="BY7" s="104"/>
      <c r="BZ7" s="105"/>
      <c r="CA7" s="105"/>
      <c r="CB7" s="104"/>
      <c r="CC7" s="105"/>
      <c r="CD7" s="105"/>
      <c r="CE7" s="104"/>
      <c r="CF7" s="134"/>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row>
    <row r="8" spans="1:1426" s="81" customFormat="1" ht="108" customHeight="1">
      <c r="A8" s="79"/>
      <c r="B8" s="80"/>
      <c r="C8" s="228" t="str">
        <v>zzz_guidance:ai_ethics_principles</v>
      </c>
      <c r="D8" s="243" t="str">
        <v>Additional Guidance Available:</v>
      </c>
      <c r="E8" s="240" t="str">
        <v>Are you familiar with the Mandatory Ethical Principles for the use of AI?</v>
      </c>
      <c r="F8" s="131" t="str">
        <v>RA:HUMAN-CENTRED-VALUES</v>
      </c>
      <c r="G8" s="103" t="str">
        <v>FQ959</v>
      </c>
      <c r="H8" s="131" t="str">
        <v>SME:TECHNICAL</v>
      </c>
      <c r="I8" s="193"/>
      <c r="J8" s="85"/>
      <c r="K8" s="245" t="str">
        <f>IF(C8="","",
   IFERROR(
      INDEX(Resources!F:F, MATCH(C8, Resources!D:D, 0)),
      ""
   )
)</f>
        <v>https://www.digital.nsw.gov.au/policy/artificial-intelligence/artificial-intelligence-ethics-policy/mandatory-ethical-principles</v>
      </c>
      <c r="L8" s="85"/>
      <c r="M8" s="218" t="str" cm="1">
        <f t="array" ref="M8">IF(I8="",
    "",
    _xlfn.LET(
      _xlpm.data, _xlfn._xlws.FILTER(
        'ALL Focus Questions'!$A$2:$BT$451,
        ('ALL Focus Questions'!$A$2:$A$451=G8) * ('ALL Focus Questions'!$E$2:$E$451=I8)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 _xlpm.firstCol), _xlpm.rest)
      )
    )
)</f>
        <v/>
      </c>
      <c r="N8" s="137"/>
      <c r="O8" s="105"/>
      <c r="P8" s="105"/>
      <c r="Q8" s="104"/>
      <c r="R8" s="105"/>
      <c r="S8" s="105"/>
      <c r="T8" s="104"/>
      <c r="U8" s="105"/>
      <c r="V8" s="105"/>
      <c r="W8" s="104"/>
      <c r="X8" s="105"/>
      <c r="Y8" s="105"/>
      <c r="Z8" s="104"/>
      <c r="AA8" s="105"/>
      <c r="AB8" s="105"/>
      <c r="AC8" s="104"/>
      <c r="AD8" s="105"/>
      <c r="AE8" s="105"/>
      <c r="AF8" s="104"/>
      <c r="AG8" s="105"/>
      <c r="AH8" s="105"/>
      <c r="AI8" s="104"/>
      <c r="AJ8" s="105"/>
      <c r="AK8" s="105"/>
      <c r="AL8" s="104"/>
      <c r="AM8" s="105"/>
      <c r="AN8" s="105"/>
      <c r="AO8" s="104"/>
      <c r="AP8" s="105"/>
      <c r="AQ8" s="105"/>
      <c r="AR8" s="104"/>
      <c r="AS8" s="105"/>
      <c r="AT8" s="105"/>
      <c r="AU8" s="104"/>
      <c r="AV8" s="105"/>
      <c r="AW8" s="105"/>
      <c r="AX8" s="104"/>
      <c r="AY8" s="105"/>
      <c r="AZ8" s="105"/>
      <c r="BA8" s="104"/>
      <c r="BB8" s="105"/>
      <c r="BC8" s="105"/>
      <c r="BD8" s="104"/>
      <c r="BE8" s="105"/>
      <c r="BF8" s="105"/>
      <c r="BG8" s="104"/>
      <c r="BH8" s="105"/>
      <c r="BI8" s="105"/>
      <c r="BJ8" s="104"/>
      <c r="BK8" s="105"/>
      <c r="BL8" s="105"/>
      <c r="BM8" s="104"/>
      <c r="BN8" s="105"/>
      <c r="BO8" s="105"/>
      <c r="BP8" s="104"/>
      <c r="BQ8" s="105"/>
      <c r="BR8" s="105"/>
      <c r="BS8" s="104"/>
      <c r="BT8" s="105"/>
      <c r="BU8" s="105"/>
      <c r="BV8" s="104"/>
      <c r="BW8" s="105"/>
      <c r="BX8" s="105"/>
      <c r="BY8" s="104"/>
      <c r="BZ8" s="105"/>
      <c r="CA8" s="105"/>
      <c r="CB8" s="104"/>
      <c r="CC8" s="105"/>
      <c r="CD8" s="105"/>
      <c r="CE8" s="104"/>
      <c r="CF8" s="134"/>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row>
    <row r="9" spans="1:1426" s="81" customFormat="1" ht="108" customHeight="1">
      <c r="A9" s="79"/>
      <c r="B9" s="80"/>
      <c r="C9" s="228" t="str">
        <v>zzz_guidance:cyber_policy</v>
      </c>
      <c r="D9" s="243" t="str">
        <v/>
      </c>
      <c r="E9" s="240" t="str">
        <v>Are you familiar with the Cyber Security Policy?</v>
      </c>
      <c r="F9" s="131" t="str">
        <v>RA:SYSTEM-SECURITY</v>
      </c>
      <c r="G9" s="103" t="str">
        <v>FQ960</v>
      </c>
      <c r="H9" s="131" t="str">
        <v>SME:TECHNICAL</v>
      </c>
      <c r="I9" s="193"/>
      <c r="J9" s="85"/>
      <c r="K9" s="245" t="str">
        <f>IF(C9="","",
   IFERROR(
      INDEX(Resources!F:F, MATCH(C9, Resources!D:D, 0)),
      ""
   )
)</f>
        <v>https://www.digital.nsw.gov.au/delivery/cyber-security/policies</v>
      </c>
      <c r="L9" s="85"/>
      <c r="M9" s="218" t="str" cm="1">
        <f t="array" ref="M9">IF(I9="",
    "",
    _xlfn.LET(
      _xlpm.data, _xlfn._xlws.FILTER(
        'ALL Focus Questions'!$A$2:$BT$451,
        ('ALL Focus Questions'!$A$2:$A$451=G9) * ('ALL Focus Questions'!$E$2:$E$451=I9)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 _xlpm.firstCol), _xlpm.rest)
      )
    )
)</f>
        <v/>
      </c>
      <c r="N9" s="137"/>
      <c r="O9" s="105"/>
      <c r="P9" s="105"/>
      <c r="Q9" s="104"/>
      <c r="R9" s="105"/>
      <c r="S9" s="105"/>
      <c r="T9" s="104"/>
      <c r="U9" s="105"/>
      <c r="V9" s="105"/>
      <c r="W9" s="104"/>
      <c r="X9" s="105"/>
      <c r="Y9" s="105"/>
      <c r="Z9" s="104"/>
      <c r="AA9" s="105"/>
      <c r="AB9" s="105"/>
      <c r="AC9" s="104"/>
      <c r="AD9" s="105"/>
      <c r="AE9" s="105"/>
      <c r="AF9" s="104"/>
      <c r="AG9" s="105"/>
      <c r="AH9" s="105"/>
      <c r="AI9" s="104"/>
      <c r="AJ9" s="105"/>
      <c r="AK9" s="105"/>
      <c r="AL9" s="104"/>
      <c r="AM9" s="105"/>
      <c r="AN9" s="105"/>
      <c r="AO9" s="104"/>
      <c r="AP9" s="105"/>
      <c r="AQ9" s="105"/>
      <c r="AR9" s="104"/>
      <c r="AS9" s="105"/>
      <c r="AT9" s="105"/>
      <c r="AU9" s="104"/>
      <c r="AV9" s="105"/>
      <c r="AW9" s="105"/>
      <c r="AX9" s="104"/>
      <c r="AY9" s="105"/>
      <c r="AZ9" s="105"/>
      <c r="BA9" s="104"/>
      <c r="BB9" s="105"/>
      <c r="BC9" s="105"/>
      <c r="BD9" s="104"/>
      <c r="BE9" s="105"/>
      <c r="BF9" s="105"/>
      <c r="BG9" s="104"/>
      <c r="BH9" s="105"/>
      <c r="BI9" s="105"/>
      <c r="BJ9" s="104"/>
      <c r="BK9" s="105"/>
      <c r="BL9" s="105"/>
      <c r="BM9" s="104"/>
      <c r="BN9" s="105"/>
      <c r="BO9" s="105"/>
      <c r="BP9" s="104"/>
      <c r="BQ9" s="105"/>
      <c r="BR9" s="105"/>
      <c r="BS9" s="104"/>
      <c r="BT9" s="105"/>
      <c r="BU9" s="105"/>
      <c r="BV9" s="104"/>
      <c r="BW9" s="105"/>
      <c r="BX9" s="105"/>
      <c r="BY9" s="104"/>
      <c r="BZ9" s="105"/>
      <c r="CA9" s="105"/>
      <c r="CB9" s="104"/>
      <c r="CC9" s="105"/>
      <c r="CD9" s="105"/>
      <c r="CE9" s="104"/>
      <c r="CF9" s="134"/>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row>
    <row r="10" spans="1:1426" s="81" customFormat="1" ht="108" customHeight="1">
      <c r="A10" s="79"/>
      <c r="B10" s="80"/>
      <c r="C10" s="228" t="str">
        <v>zzz_guidance:privacy</v>
      </c>
      <c r="D10" s="243" t="str">
        <v/>
      </c>
      <c r="E10" s="240" t="str">
        <v>Are you familiar with the NSW Privacy Laws?</v>
      </c>
      <c r="F10" s="131" t="str">
        <v>RA:PRIVACY-SECURITY</v>
      </c>
      <c r="G10" s="103" t="str">
        <v>FQ963</v>
      </c>
      <c r="H10" s="131" t="str">
        <v>SME:TECHNICAL</v>
      </c>
      <c r="I10" s="193"/>
      <c r="J10" s="85"/>
      <c r="K10" s="245" t="str">
        <f>IF(C10="","",
   IFERROR(
      INDEX(Resources!F:F, MATCH(C10, Resources!D:D, 0)),
      ""
   )
)</f>
        <v>https://www.ipc.nsw.gov.au/privacy/nsw-privacy-laws</v>
      </c>
      <c r="L10" s="85"/>
      <c r="M10" s="218" t="str" cm="1">
        <f t="array" ref="M10">IF(I10="",
    "",
    _xlfn.LET(
      _xlpm.data, _xlfn._xlws.FILTER(
        'ALL Focus Questions'!$A$2:$BT$451,
        ('ALL Focus Questions'!$A$2:$A$451=G10) * ('ALL Focus Questions'!$E$2:$E$451=I10)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_xlfn.HSTACK(HYPERLINK(K10, _xlpm.firstCol), _xlpm.rest)
      )
    )
)</f>
        <v/>
      </c>
      <c r="N10" s="137"/>
      <c r="O10" s="105"/>
      <c r="P10" s="105"/>
      <c r="Q10" s="104"/>
      <c r="R10" s="105"/>
      <c r="S10" s="105"/>
      <c r="T10" s="104"/>
      <c r="U10" s="105"/>
      <c r="V10" s="105"/>
      <c r="W10" s="104"/>
      <c r="X10" s="105"/>
      <c r="Y10" s="105"/>
      <c r="Z10" s="104"/>
      <c r="AA10" s="105"/>
      <c r="AB10" s="105"/>
      <c r="AC10" s="104"/>
      <c r="AD10" s="105"/>
      <c r="AE10" s="105"/>
      <c r="AF10" s="104"/>
      <c r="AG10" s="105"/>
      <c r="AH10" s="105"/>
      <c r="AI10" s="104"/>
      <c r="AJ10" s="105"/>
      <c r="AK10" s="105"/>
      <c r="AL10" s="104"/>
      <c r="AM10" s="105"/>
      <c r="AN10" s="105"/>
      <c r="AO10" s="104"/>
      <c r="AP10" s="105"/>
      <c r="AQ10" s="105"/>
      <c r="AR10" s="104"/>
      <c r="AS10" s="105"/>
      <c r="AT10" s="105"/>
      <c r="AU10" s="104"/>
      <c r="AV10" s="105"/>
      <c r="AW10" s="105"/>
      <c r="AX10" s="104"/>
      <c r="AY10" s="105"/>
      <c r="AZ10" s="105"/>
      <c r="BA10" s="104"/>
      <c r="BB10" s="105"/>
      <c r="BC10" s="105"/>
      <c r="BD10" s="104"/>
      <c r="BE10" s="105"/>
      <c r="BF10" s="105"/>
      <c r="BG10" s="104"/>
      <c r="BH10" s="105"/>
      <c r="BI10" s="105"/>
      <c r="BJ10" s="104"/>
      <c r="BK10" s="105"/>
      <c r="BL10" s="105"/>
      <c r="BM10" s="104"/>
      <c r="BN10" s="105"/>
      <c r="BO10" s="105"/>
      <c r="BP10" s="104"/>
      <c r="BQ10" s="105"/>
      <c r="BR10" s="105"/>
      <c r="BS10" s="104"/>
      <c r="BT10" s="105"/>
      <c r="BU10" s="105"/>
      <c r="BV10" s="104"/>
      <c r="BW10" s="105"/>
      <c r="BX10" s="105"/>
      <c r="BY10" s="104"/>
      <c r="BZ10" s="105"/>
      <c r="CA10" s="105"/>
      <c r="CB10" s="104"/>
      <c r="CC10" s="105"/>
      <c r="CD10" s="105"/>
      <c r="CE10" s="104"/>
      <c r="CF10" s="134"/>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row>
    <row r="11" spans="1:1426" s="81" customFormat="1" ht="108" customHeight="1">
      <c r="A11" s="79"/>
      <c r="B11" s="80"/>
      <c r="C11" s="228"/>
      <c r="D11" s="243"/>
      <c r="E11" s="240"/>
      <c r="F11" s="131"/>
      <c r="G11" s="103"/>
      <c r="H11" s="131"/>
      <c r="I11" s="193"/>
      <c r="J11" s="85"/>
      <c r="K11" s="245" t="str">
        <f>IF(C11="","",
   IFERROR(
      INDEX(Resources!F:F, MATCH(C11, Resources!D:D, 0)),
      ""
   )
)</f>
        <v/>
      </c>
      <c r="L11" s="85"/>
      <c r="M11" s="218" t="str" cm="1">
        <f t="array" ref="M11">IF(I11="",
    "",
    _xlfn.LET(
      _xlpm.data, _xlfn._xlws.FILTER(
        'ALL Focus Questions'!$A$2:$BT$451,
        ('ALL Focus Questions'!$A$2:$A$451=G11) * ('ALL Focus Questions'!$E$2:$E$451=I11)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_xlfn.HSTACK(HYPERLINK(K11, _xlpm.firstCol), _xlpm.rest)
      )
    )
)</f>
        <v/>
      </c>
      <c r="N11" s="137"/>
      <c r="O11" s="105"/>
      <c r="P11" s="105"/>
      <c r="Q11" s="104"/>
      <c r="R11" s="105"/>
      <c r="S11" s="105"/>
      <c r="T11" s="104"/>
      <c r="U11" s="105"/>
      <c r="V11" s="105"/>
      <c r="W11" s="104"/>
      <c r="X11" s="105"/>
      <c r="Y11" s="105"/>
      <c r="Z11" s="104"/>
      <c r="AA11" s="105"/>
      <c r="AB11" s="105"/>
      <c r="AC11" s="104"/>
      <c r="AD11" s="105"/>
      <c r="AE11" s="105"/>
      <c r="AF11" s="104"/>
      <c r="AG11" s="105"/>
      <c r="AH11" s="105"/>
      <c r="AI11" s="104"/>
      <c r="AJ11" s="105"/>
      <c r="AK11" s="105"/>
      <c r="AL11" s="104"/>
      <c r="AM11" s="105"/>
      <c r="AN11" s="105"/>
      <c r="AO11" s="104"/>
      <c r="AP11" s="105"/>
      <c r="AQ11" s="105"/>
      <c r="AR11" s="104"/>
      <c r="AS11" s="105"/>
      <c r="AT11" s="105"/>
      <c r="AU11" s="104"/>
      <c r="AV11" s="105"/>
      <c r="AW11" s="105"/>
      <c r="AX11" s="104"/>
      <c r="AY11" s="105"/>
      <c r="AZ11" s="105"/>
      <c r="BA11" s="104"/>
      <c r="BB11" s="105"/>
      <c r="BC11" s="105"/>
      <c r="BD11" s="104"/>
      <c r="BE11" s="105"/>
      <c r="BF11" s="105"/>
      <c r="BG11" s="104"/>
      <c r="BH11" s="105"/>
      <c r="BI11" s="105"/>
      <c r="BJ11" s="104"/>
      <c r="BK11" s="105"/>
      <c r="BL11" s="105"/>
      <c r="BM11" s="104"/>
      <c r="BN11" s="105"/>
      <c r="BO11" s="105"/>
      <c r="BP11" s="104"/>
      <c r="BQ11" s="105"/>
      <c r="BR11" s="105"/>
      <c r="BS11" s="104"/>
      <c r="BT11" s="105"/>
      <c r="BU11" s="105"/>
      <c r="BV11" s="104"/>
      <c r="BW11" s="105"/>
      <c r="BX11" s="105"/>
      <c r="BY11" s="104"/>
      <c r="BZ11" s="105"/>
      <c r="CA11" s="105"/>
      <c r="CB11" s="104"/>
      <c r="CC11" s="105"/>
      <c r="CD11" s="105"/>
      <c r="CE11" s="104"/>
      <c r="CF11" s="134"/>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row>
    <row r="12" spans="1:1426" s="81" customFormat="1" ht="108" customHeight="1">
      <c r="A12" s="79"/>
      <c r="B12" s="80"/>
      <c r="C12" s="228"/>
      <c r="D12" s="243"/>
      <c r="E12" s="240"/>
      <c r="F12" s="131"/>
      <c r="G12" s="103"/>
      <c r="H12" s="131"/>
      <c r="I12" s="193"/>
      <c r="J12" s="85"/>
      <c r="K12" s="245" t="str">
        <f>IF(C12="","",
   IFERROR(
      INDEX(Resources!F:F, MATCH(C12, Resources!D:D, 0)),
      ""
   )
)</f>
        <v/>
      </c>
      <c r="L12" s="85"/>
      <c r="M12" s="218" t="str" cm="1">
        <f t="array" ref="M12">IF(I12="",
    "",
    _xlfn.LET(
      _xlpm.data, _xlfn._xlws.FILTER(
        'ALL Focus Questions'!$A$2:$BT$451,
        ('ALL Focus Questions'!$A$2:$A$451=G12) * ('ALL Focus Questions'!$E$2:$E$451=I12)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_xlfn.HSTACK(HYPERLINK(K12, _xlpm.firstCol), _xlpm.rest)
      )
    )
)</f>
        <v/>
      </c>
      <c r="N12" s="137"/>
      <c r="O12" s="105"/>
      <c r="P12" s="105"/>
      <c r="Q12" s="104"/>
      <c r="R12" s="105"/>
      <c r="S12" s="105"/>
      <c r="T12" s="104"/>
      <c r="U12" s="105"/>
      <c r="V12" s="105"/>
      <c r="W12" s="104"/>
      <c r="X12" s="105"/>
      <c r="Y12" s="105"/>
      <c r="Z12" s="104"/>
      <c r="AA12" s="105"/>
      <c r="AB12" s="105"/>
      <c r="AC12" s="104"/>
      <c r="AD12" s="105"/>
      <c r="AE12" s="105"/>
      <c r="AF12" s="104"/>
      <c r="AG12" s="105"/>
      <c r="AH12" s="105"/>
      <c r="AI12" s="104"/>
      <c r="AJ12" s="105"/>
      <c r="AK12" s="105"/>
      <c r="AL12" s="104"/>
      <c r="AM12" s="105"/>
      <c r="AN12" s="105"/>
      <c r="AO12" s="104"/>
      <c r="AP12" s="105"/>
      <c r="AQ12" s="105"/>
      <c r="AR12" s="104"/>
      <c r="AS12" s="105"/>
      <c r="AT12" s="105"/>
      <c r="AU12" s="104"/>
      <c r="AV12" s="105"/>
      <c r="AW12" s="105"/>
      <c r="AX12" s="104"/>
      <c r="AY12" s="105"/>
      <c r="AZ12" s="105"/>
      <c r="BA12" s="104"/>
      <c r="BB12" s="105"/>
      <c r="BC12" s="105"/>
      <c r="BD12" s="104"/>
      <c r="BE12" s="105"/>
      <c r="BF12" s="105"/>
      <c r="BG12" s="104"/>
      <c r="BH12" s="105"/>
      <c r="BI12" s="105"/>
      <c r="BJ12" s="104"/>
      <c r="BK12" s="105"/>
      <c r="BL12" s="105"/>
      <c r="BM12" s="104"/>
      <c r="BN12" s="105"/>
      <c r="BO12" s="105"/>
      <c r="BP12" s="104"/>
      <c r="BQ12" s="105"/>
      <c r="BR12" s="105"/>
      <c r="BS12" s="104"/>
      <c r="BT12" s="105"/>
      <c r="BU12" s="105"/>
      <c r="BV12" s="104"/>
      <c r="BW12" s="105"/>
      <c r="BX12" s="105"/>
      <c r="BY12" s="104"/>
      <c r="BZ12" s="105"/>
      <c r="CA12" s="105"/>
      <c r="CB12" s="104"/>
      <c r="CC12" s="105"/>
      <c r="CD12" s="105"/>
      <c r="CE12" s="104"/>
      <c r="CF12" s="134"/>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row>
    <row r="13" spans="1:1426" s="81" customFormat="1" ht="108" customHeight="1">
      <c r="A13" s="79"/>
      <c r="B13" s="80"/>
      <c r="C13" s="228"/>
      <c r="D13" s="243"/>
      <c r="E13" s="240"/>
      <c r="F13" s="131"/>
      <c r="G13" s="103"/>
      <c r="H13" s="131"/>
      <c r="I13" s="193"/>
      <c r="J13" s="85"/>
      <c r="K13" s="245" t="str">
        <f>IF(C13="","",
   IFERROR(
      INDEX(Resources!F:F, MATCH(C13, Resources!D:D, 0)),
      ""
   )
)</f>
        <v/>
      </c>
      <c r="L13" s="85"/>
      <c r="M13" s="218" t="str" cm="1">
        <f t="array" ref="M13">IF(I13="",
    "",
    _xlfn.LET(
      _xlpm.data, _xlfn._xlws.FILTER(
        'ALL Focus Questions'!$A$2:$BT$451,
        ('ALL Focus Questions'!$A$2:$A$451=G13) * ('ALL Focus Questions'!$E$2:$E$451=I13)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_xlfn.HSTACK(HYPERLINK(K13, _xlpm.firstCol), _xlpm.rest)
      )
    )
)</f>
        <v/>
      </c>
      <c r="N13" s="137"/>
      <c r="O13" s="105"/>
      <c r="P13" s="105"/>
      <c r="Q13" s="104"/>
      <c r="R13" s="105"/>
      <c r="S13" s="105"/>
      <c r="T13" s="104"/>
      <c r="U13" s="105"/>
      <c r="V13" s="105"/>
      <c r="W13" s="104"/>
      <c r="X13" s="105"/>
      <c r="Y13" s="105"/>
      <c r="Z13" s="104"/>
      <c r="AA13" s="105"/>
      <c r="AB13" s="105"/>
      <c r="AC13" s="104"/>
      <c r="AD13" s="105"/>
      <c r="AE13" s="105"/>
      <c r="AF13" s="104"/>
      <c r="AG13" s="105"/>
      <c r="AH13" s="105"/>
      <c r="AI13" s="104"/>
      <c r="AJ13" s="105"/>
      <c r="AK13" s="105"/>
      <c r="AL13" s="104"/>
      <c r="AM13" s="105"/>
      <c r="AN13" s="105"/>
      <c r="AO13" s="104"/>
      <c r="AP13" s="105"/>
      <c r="AQ13" s="105"/>
      <c r="AR13" s="104"/>
      <c r="AS13" s="105"/>
      <c r="AT13" s="105"/>
      <c r="AU13" s="104"/>
      <c r="AV13" s="105"/>
      <c r="AW13" s="105"/>
      <c r="AX13" s="104"/>
      <c r="AY13" s="105"/>
      <c r="AZ13" s="105"/>
      <c r="BA13" s="104"/>
      <c r="BB13" s="105"/>
      <c r="BC13" s="105"/>
      <c r="BD13" s="104"/>
      <c r="BE13" s="105"/>
      <c r="BF13" s="105"/>
      <c r="BG13" s="104"/>
      <c r="BH13" s="105"/>
      <c r="BI13" s="105"/>
      <c r="BJ13" s="104"/>
      <c r="BK13" s="105"/>
      <c r="BL13" s="105"/>
      <c r="BM13" s="104"/>
      <c r="BN13" s="105"/>
      <c r="BO13" s="105"/>
      <c r="BP13" s="104"/>
      <c r="BQ13" s="105"/>
      <c r="BR13" s="105"/>
      <c r="BS13" s="104"/>
      <c r="BT13" s="105"/>
      <c r="BU13" s="105"/>
      <c r="BV13" s="104"/>
      <c r="BW13" s="105"/>
      <c r="BX13" s="105"/>
      <c r="BY13" s="104"/>
      <c r="BZ13" s="105"/>
      <c r="CA13" s="105"/>
      <c r="CB13" s="104"/>
      <c r="CC13" s="105"/>
      <c r="CD13" s="105"/>
      <c r="CE13" s="104"/>
      <c r="CF13" s="134"/>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row>
    <row r="14" spans="1:1426" s="81" customFormat="1" ht="108" customHeight="1">
      <c r="A14" s="79"/>
      <c r="B14" s="80"/>
      <c r="C14" s="228"/>
      <c r="D14" s="243"/>
      <c r="E14" s="240"/>
      <c r="F14" s="131"/>
      <c r="G14" s="103"/>
      <c r="H14" s="131"/>
      <c r="I14" s="193"/>
      <c r="J14" s="85"/>
      <c r="K14" s="245" t="str">
        <f>IF(C14="","",
   IFERROR(
      INDEX(Resources!F:F, MATCH(C14, Resources!D:D, 0)),
      ""
   )
)</f>
        <v/>
      </c>
      <c r="L14" s="85"/>
      <c r="M14" s="218" t="str" cm="1">
        <f t="array" ref="M14">IF(I14="",
    "",
    _xlfn.LET(
      _xlpm.data, _xlfn._xlws.FILTER(
        'ALL Focus Questions'!$A$2:$BT$451,
        ('ALL Focus Questions'!$A$2:$A$451=G14) * ('ALL Focus Questions'!$E$2:$E$451=I14)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_xlfn.HSTACK(HYPERLINK(K14, _xlpm.firstCol), _xlpm.rest)
      )
    )
)</f>
        <v/>
      </c>
      <c r="N14" s="137"/>
      <c r="O14" s="105"/>
      <c r="P14" s="105"/>
      <c r="Q14" s="104"/>
      <c r="R14" s="105"/>
      <c r="S14" s="105"/>
      <c r="T14" s="104"/>
      <c r="U14" s="105"/>
      <c r="V14" s="105"/>
      <c r="W14" s="104"/>
      <c r="X14" s="105"/>
      <c r="Y14" s="105"/>
      <c r="Z14" s="104"/>
      <c r="AA14" s="105"/>
      <c r="AB14" s="105"/>
      <c r="AC14" s="104"/>
      <c r="AD14" s="105"/>
      <c r="AE14" s="105"/>
      <c r="AF14" s="104"/>
      <c r="AG14" s="105"/>
      <c r="AH14" s="105"/>
      <c r="AI14" s="104"/>
      <c r="AJ14" s="105"/>
      <c r="AK14" s="105"/>
      <c r="AL14" s="104"/>
      <c r="AM14" s="105"/>
      <c r="AN14" s="105"/>
      <c r="AO14" s="104"/>
      <c r="AP14" s="105"/>
      <c r="AQ14" s="105"/>
      <c r="AR14" s="104"/>
      <c r="AS14" s="105"/>
      <c r="AT14" s="105"/>
      <c r="AU14" s="104"/>
      <c r="AV14" s="105"/>
      <c r="AW14" s="105"/>
      <c r="AX14" s="104"/>
      <c r="AY14" s="105"/>
      <c r="AZ14" s="105"/>
      <c r="BA14" s="104"/>
      <c r="BB14" s="105"/>
      <c r="BC14" s="105"/>
      <c r="BD14" s="104"/>
      <c r="BE14" s="105"/>
      <c r="BF14" s="105"/>
      <c r="BG14" s="104"/>
      <c r="BH14" s="105"/>
      <c r="BI14" s="105"/>
      <c r="BJ14" s="104"/>
      <c r="BK14" s="105"/>
      <c r="BL14" s="105"/>
      <c r="BM14" s="104"/>
      <c r="BN14" s="105"/>
      <c r="BO14" s="105"/>
      <c r="BP14" s="104"/>
      <c r="BQ14" s="105"/>
      <c r="BR14" s="105"/>
      <c r="BS14" s="104"/>
      <c r="BT14" s="105"/>
      <c r="BU14" s="105"/>
      <c r="BV14" s="104"/>
      <c r="BW14" s="105"/>
      <c r="BX14" s="105"/>
      <c r="BY14" s="104"/>
      <c r="BZ14" s="105"/>
      <c r="CA14" s="105"/>
      <c r="CB14" s="104"/>
      <c r="CC14" s="105"/>
      <c r="CD14" s="105"/>
      <c r="CE14" s="104"/>
      <c r="CF14" s="13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row>
    <row r="15" spans="1:1426" s="81" customFormat="1" ht="108" customHeight="1">
      <c r="A15" s="79"/>
      <c r="B15" s="80"/>
      <c r="C15" s="228"/>
      <c r="D15" s="243"/>
      <c r="E15" s="240"/>
      <c r="F15" s="131"/>
      <c r="G15" s="103"/>
      <c r="H15" s="131"/>
      <c r="I15" s="193"/>
      <c r="J15" s="85"/>
      <c r="K15" s="245" t="str">
        <f>IF(C15="","",
   IFERROR(
      INDEX(Resources!F:F, MATCH(C15, Resources!D:D, 0)),
      ""
   )
)</f>
        <v/>
      </c>
      <c r="L15" s="85"/>
      <c r="M15" s="218" t="str" cm="1">
        <f t="array" ref="M15">IF(I15="",
    "",
    _xlfn.LET(
      _xlpm.data, _xlfn._xlws.FILTER(
        'ALL Focus Questions'!$A$2:$BT$451,
        ('ALL Focus Questions'!$A$2:$A$451=G15) * ('ALL Focus Questions'!$E$2:$E$451=I15)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_xlfn.HSTACK(HYPERLINK(K15, _xlpm.firstCol), _xlpm.rest)
      )
    )
)</f>
        <v/>
      </c>
      <c r="N15" s="137"/>
      <c r="O15" s="105"/>
      <c r="P15" s="105"/>
      <c r="Q15" s="104"/>
      <c r="R15" s="105"/>
      <c r="S15" s="105"/>
      <c r="T15" s="104"/>
      <c r="U15" s="105"/>
      <c r="V15" s="105"/>
      <c r="W15" s="104"/>
      <c r="X15" s="105"/>
      <c r="Y15" s="105"/>
      <c r="Z15" s="104"/>
      <c r="AA15" s="105"/>
      <c r="AB15" s="105"/>
      <c r="AC15" s="104"/>
      <c r="AD15" s="105"/>
      <c r="AE15" s="105"/>
      <c r="AF15" s="104"/>
      <c r="AG15" s="105"/>
      <c r="AH15" s="105"/>
      <c r="AI15" s="104"/>
      <c r="AJ15" s="105"/>
      <c r="AK15" s="105"/>
      <c r="AL15" s="104"/>
      <c r="AM15" s="105"/>
      <c r="AN15" s="105"/>
      <c r="AO15" s="104"/>
      <c r="AP15" s="105"/>
      <c r="AQ15" s="105"/>
      <c r="AR15" s="104"/>
      <c r="AS15" s="105"/>
      <c r="AT15" s="105"/>
      <c r="AU15" s="104"/>
      <c r="AV15" s="105"/>
      <c r="AW15" s="105"/>
      <c r="AX15" s="104"/>
      <c r="AY15" s="105"/>
      <c r="AZ15" s="105"/>
      <c r="BA15" s="104"/>
      <c r="BB15" s="105"/>
      <c r="BC15" s="105"/>
      <c r="BD15" s="104"/>
      <c r="BE15" s="105"/>
      <c r="BF15" s="105"/>
      <c r="BG15" s="104"/>
      <c r="BH15" s="105"/>
      <c r="BI15" s="105"/>
      <c r="BJ15" s="104"/>
      <c r="BK15" s="105"/>
      <c r="BL15" s="105"/>
      <c r="BM15" s="104"/>
      <c r="BN15" s="105"/>
      <c r="BO15" s="105"/>
      <c r="BP15" s="104"/>
      <c r="BQ15" s="105"/>
      <c r="BR15" s="105"/>
      <c r="BS15" s="104"/>
      <c r="BT15" s="105"/>
      <c r="BU15" s="105"/>
      <c r="BV15" s="104"/>
      <c r="BW15" s="105"/>
      <c r="BX15" s="105"/>
      <c r="BY15" s="104"/>
      <c r="BZ15" s="105"/>
      <c r="CA15" s="105"/>
      <c r="CB15" s="104"/>
      <c r="CC15" s="105"/>
      <c r="CD15" s="105"/>
      <c r="CE15" s="104"/>
      <c r="CF15" s="134"/>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row>
    <row r="16" spans="1:1426" s="81" customFormat="1" ht="108" customHeight="1">
      <c r="A16" s="79"/>
      <c r="B16" s="80"/>
      <c r="C16" s="228"/>
      <c r="D16" s="243"/>
      <c r="E16" s="240"/>
      <c r="F16" s="131"/>
      <c r="G16" s="103"/>
      <c r="H16" s="131"/>
      <c r="I16" s="193"/>
      <c r="J16" s="85"/>
      <c r="K16" s="245" t="str">
        <f>IF(C16="","",
   IFERROR(
      INDEX(Resources!F:F, MATCH(C16, Resources!D:D, 0)),
      ""
   )
)</f>
        <v/>
      </c>
      <c r="L16" s="85"/>
      <c r="M16" s="218" t="str" cm="1">
        <f t="array" ref="M16">IF(I16="",
    "",
    _xlfn.LET(
      _xlpm.data, _xlfn._xlws.FILTER(
        'ALL Focus Questions'!$A$2:$BT$451,
        ('ALL Focus Questions'!$A$2:$A$451=G16) * ('ALL Focus Questions'!$E$2:$E$451=I16)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_xlfn.HSTACK(HYPERLINK(K16, _xlpm.firstCol), _xlpm.rest)
      )
    )
)</f>
        <v/>
      </c>
      <c r="N16" s="137"/>
      <c r="O16" s="105"/>
      <c r="P16" s="105"/>
      <c r="Q16" s="104"/>
      <c r="R16" s="105"/>
      <c r="S16" s="105"/>
      <c r="T16" s="104"/>
      <c r="U16" s="105"/>
      <c r="V16" s="105"/>
      <c r="W16" s="104"/>
      <c r="X16" s="105"/>
      <c r="Y16" s="105"/>
      <c r="Z16" s="104"/>
      <c r="AA16" s="105"/>
      <c r="AB16" s="105"/>
      <c r="AC16" s="104"/>
      <c r="AD16" s="105"/>
      <c r="AE16" s="105"/>
      <c r="AF16" s="104"/>
      <c r="AG16" s="105"/>
      <c r="AH16" s="105"/>
      <c r="AI16" s="104"/>
      <c r="AJ16" s="105"/>
      <c r="AK16" s="105"/>
      <c r="AL16" s="104"/>
      <c r="AM16" s="105"/>
      <c r="AN16" s="105"/>
      <c r="AO16" s="104"/>
      <c r="AP16" s="105"/>
      <c r="AQ16" s="105"/>
      <c r="AR16" s="104"/>
      <c r="AS16" s="105"/>
      <c r="AT16" s="105"/>
      <c r="AU16" s="104"/>
      <c r="AV16" s="105"/>
      <c r="AW16" s="105"/>
      <c r="AX16" s="104"/>
      <c r="AY16" s="105"/>
      <c r="AZ16" s="105"/>
      <c r="BA16" s="104"/>
      <c r="BB16" s="105"/>
      <c r="BC16" s="105"/>
      <c r="BD16" s="104"/>
      <c r="BE16" s="105"/>
      <c r="BF16" s="105"/>
      <c r="BG16" s="104"/>
      <c r="BH16" s="105"/>
      <c r="BI16" s="105"/>
      <c r="BJ16" s="104"/>
      <c r="BK16" s="105"/>
      <c r="BL16" s="105"/>
      <c r="BM16" s="104"/>
      <c r="BN16" s="105"/>
      <c r="BO16" s="105"/>
      <c r="BP16" s="104"/>
      <c r="BQ16" s="105"/>
      <c r="BR16" s="105"/>
      <c r="BS16" s="104"/>
      <c r="BT16" s="105"/>
      <c r="BU16" s="105"/>
      <c r="BV16" s="104"/>
      <c r="BW16" s="105"/>
      <c r="BX16" s="105"/>
      <c r="BY16" s="104"/>
      <c r="BZ16" s="105"/>
      <c r="CA16" s="105"/>
      <c r="CB16" s="104"/>
      <c r="CC16" s="105"/>
      <c r="CD16" s="105"/>
      <c r="CE16" s="104"/>
      <c r="CF16" s="134"/>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row>
    <row r="17" spans="1:1426" s="81" customFormat="1" ht="108" customHeight="1">
      <c r="A17" s="79"/>
      <c r="B17" s="80"/>
      <c r="C17" s="228"/>
      <c r="D17" s="243"/>
      <c r="E17" s="240"/>
      <c r="F17" s="131"/>
      <c r="G17" s="103"/>
      <c r="H17" s="131"/>
      <c r="I17" s="193" t="s">
        <v>1362</v>
      </c>
      <c r="J17" s="85"/>
      <c r="K17" s="245" t="str">
        <f>IF(C17="","",
   IFERROR(
      INDEX(Resources!F:F, MATCH(C17, Resources!D:D, 0)),
      ""
   )
)</f>
        <v/>
      </c>
      <c r="L17" s="85"/>
      <c r="M17" s="218" t="str" cm="1">
        <f t="array" ref="M17">IF(I17="",
    "",
    _xlfn.LET(
      _xlpm.data, _xlfn._xlws.FILTER(
        'ALL Focus Questions'!$A$2:$BT$451,
        ('ALL Focus Questions'!$A$2:$A$451=G17) * ('ALL Focus Questions'!$E$2:$E$451=I17)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_xlfn.HSTACK(HYPERLINK(K17, _xlpm.firstCol), _xlpm.rest)
      )
    )
)</f>
        <v>This is being managed or is not applicable to the use case.</v>
      </c>
      <c r="N17" s="137"/>
      <c r="O17" s="105"/>
      <c r="P17" s="105"/>
      <c r="Q17" s="104"/>
      <c r="R17" s="105"/>
      <c r="S17" s="105"/>
      <c r="T17" s="104"/>
      <c r="U17" s="105"/>
      <c r="V17" s="105"/>
      <c r="W17" s="104"/>
      <c r="X17" s="105"/>
      <c r="Y17" s="105"/>
      <c r="Z17" s="104"/>
      <c r="AA17" s="105"/>
      <c r="AB17" s="105"/>
      <c r="AC17" s="104"/>
      <c r="AD17" s="105"/>
      <c r="AE17" s="105"/>
      <c r="AF17" s="104"/>
      <c r="AG17" s="105"/>
      <c r="AH17" s="105"/>
      <c r="AI17" s="104"/>
      <c r="AJ17" s="105"/>
      <c r="AK17" s="105"/>
      <c r="AL17" s="104"/>
      <c r="AM17" s="105"/>
      <c r="AN17" s="105"/>
      <c r="AO17" s="104"/>
      <c r="AP17" s="105"/>
      <c r="AQ17" s="105"/>
      <c r="AR17" s="104"/>
      <c r="AS17" s="105"/>
      <c r="AT17" s="105"/>
      <c r="AU17" s="104"/>
      <c r="AV17" s="105"/>
      <c r="AW17" s="105"/>
      <c r="AX17" s="104"/>
      <c r="AY17" s="105"/>
      <c r="AZ17" s="105"/>
      <c r="BA17" s="104"/>
      <c r="BB17" s="105"/>
      <c r="BC17" s="105"/>
      <c r="BD17" s="104"/>
      <c r="BE17" s="105"/>
      <c r="BF17" s="105"/>
      <c r="BG17" s="104"/>
      <c r="BH17" s="105"/>
      <c r="BI17" s="105"/>
      <c r="BJ17" s="104"/>
      <c r="BK17" s="105"/>
      <c r="BL17" s="105"/>
      <c r="BM17" s="104"/>
      <c r="BN17" s="105"/>
      <c r="BO17" s="105"/>
      <c r="BP17" s="104"/>
      <c r="BQ17" s="105"/>
      <c r="BR17" s="105"/>
      <c r="BS17" s="104"/>
      <c r="BT17" s="105"/>
      <c r="BU17" s="105"/>
      <c r="BV17" s="104"/>
      <c r="BW17" s="105"/>
      <c r="BX17" s="105"/>
      <c r="BY17" s="104"/>
      <c r="BZ17" s="105"/>
      <c r="CA17" s="105"/>
      <c r="CB17" s="104"/>
      <c r="CC17" s="105"/>
      <c r="CD17" s="105"/>
      <c r="CE17" s="104"/>
      <c r="CF17" s="134"/>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row>
    <row r="18" spans="1:1426" s="81" customFormat="1" ht="108" customHeight="1">
      <c r="A18" s="79"/>
      <c r="B18" s="80"/>
      <c r="C18" s="228"/>
      <c r="D18" s="243"/>
      <c r="E18" s="240"/>
      <c r="F18" s="131"/>
      <c r="G18" s="103"/>
      <c r="H18" s="131"/>
      <c r="I18" s="193"/>
      <c r="J18" s="85"/>
      <c r="K18" s="245" t="str">
        <f>IF(C18="","",
   IFERROR(
      INDEX(Resources!F:F, MATCH(C18, Resources!D:D, 0)),
      ""
   )
)</f>
        <v/>
      </c>
      <c r="L18" s="85"/>
      <c r="M18" s="218" t="str" cm="1">
        <f t="array" ref="M18">IF(I18="",
    "",
    _xlfn.LET(
      _xlpm.data, _xlfn._xlws.FILTER(
        'ALL Focus Questions'!$A$2:$BT$451,
        ('ALL Focus Questions'!$A$2:$A$451=G18) * ('ALL Focus Questions'!$E$2:$E$451=I18)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_xlfn.HSTACK(HYPERLINK(K18, _xlpm.firstCol), _xlpm.rest)
      )
    )
)</f>
        <v/>
      </c>
      <c r="N18" s="137"/>
      <c r="O18" s="105"/>
      <c r="P18" s="105"/>
      <c r="Q18" s="104"/>
      <c r="R18" s="105"/>
      <c r="S18" s="105"/>
      <c r="T18" s="104"/>
      <c r="U18" s="105"/>
      <c r="V18" s="105"/>
      <c r="W18" s="104"/>
      <c r="X18" s="105"/>
      <c r="Y18" s="105"/>
      <c r="Z18" s="104"/>
      <c r="AA18" s="105"/>
      <c r="AB18" s="105"/>
      <c r="AC18" s="104"/>
      <c r="AD18" s="105"/>
      <c r="AE18" s="105"/>
      <c r="AF18" s="104"/>
      <c r="AG18" s="105"/>
      <c r="AH18" s="105"/>
      <c r="AI18" s="104"/>
      <c r="AJ18" s="105"/>
      <c r="AK18" s="105"/>
      <c r="AL18" s="104"/>
      <c r="AM18" s="105"/>
      <c r="AN18" s="105"/>
      <c r="AO18" s="104"/>
      <c r="AP18" s="105"/>
      <c r="AQ18" s="105"/>
      <c r="AR18" s="104"/>
      <c r="AS18" s="105"/>
      <c r="AT18" s="105"/>
      <c r="AU18" s="104"/>
      <c r="AV18" s="105"/>
      <c r="AW18" s="105"/>
      <c r="AX18" s="104"/>
      <c r="AY18" s="105"/>
      <c r="AZ18" s="105"/>
      <c r="BA18" s="104"/>
      <c r="BB18" s="105"/>
      <c r="BC18" s="105"/>
      <c r="BD18" s="104"/>
      <c r="BE18" s="105"/>
      <c r="BF18" s="105"/>
      <c r="BG18" s="104"/>
      <c r="BH18" s="105"/>
      <c r="BI18" s="105"/>
      <c r="BJ18" s="104"/>
      <c r="BK18" s="105"/>
      <c r="BL18" s="105"/>
      <c r="BM18" s="104"/>
      <c r="BN18" s="105"/>
      <c r="BO18" s="105"/>
      <c r="BP18" s="104"/>
      <c r="BQ18" s="105"/>
      <c r="BR18" s="105"/>
      <c r="BS18" s="104"/>
      <c r="BT18" s="105"/>
      <c r="BU18" s="105"/>
      <c r="BV18" s="104"/>
      <c r="BW18" s="105"/>
      <c r="BX18" s="105"/>
      <c r="BY18" s="104"/>
      <c r="BZ18" s="105"/>
      <c r="CA18" s="105"/>
      <c r="CB18" s="104"/>
      <c r="CC18" s="105"/>
      <c r="CD18" s="105"/>
      <c r="CE18" s="104"/>
      <c r="CF18" s="134"/>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row>
    <row r="19" spans="1:1426" s="81" customFormat="1" ht="108" customHeight="1">
      <c r="A19" s="79"/>
      <c r="B19" s="80"/>
      <c r="C19" s="228"/>
      <c r="D19" s="243"/>
      <c r="E19" s="240"/>
      <c r="F19" s="131"/>
      <c r="G19" s="103"/>
      <c r="H19" s="131"/>
      <c r="I19" s="193"/>
      <c r="J19" s="85"/>
      <c r="K19" s="245" t="str">
        <f>IF(C19="","",
   IFERROR(
      INDEX(Resources!F:F, MATCH(C19, Resources!D:D, 0)),
      ""
   )
)</f>
        <v/>
      </c>
      <c r="L19" s="85"/>
      <c r="M19" s="218" t="str" cm="1">
        <f t="array" ref="M19">IF(I19="",
    "",
    _xlfn.LET(
      _xlpm.data, _xlfn._xlws.FILTER(
        'ALL Focus Questions'!$A$2:$BT$451,
        ('ALL Focus Questions'!$A$2:$A$451=G19) * ('ALL Focus Questions'!$E$2:$E$451=I19)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_xlfn.HSTACK(HYPERLINK(K19, _xlpm.firstCol), _xlpm.rest)
      )
    )
)</f>
        <v/>
      </c>
      <c r="N19" s="137"/>
      <c r="O19" s="105"/>
      <c r="P19" s="105"/>
      <c r="Q19" s="104"/>
      <c r="R19" s="105"/>
      <c r="S19" s="105"/>
      <c r="T19" s="104"/>
      <c r="U19" s="105"/>
      <c r="V19" s="105"/>
      <c r="W19" s="104"/>
      <c r="X19" s="105"/>
      <c r="Y19" s="105"/>
      <c r="Z19" s="104"/>
      <c r="AA19" s="105"/>
      <c r="AB19" s="105"/>
      <c r="AC19" s="104"/>
      <c r="AD19" s="105"/>
      <c r="AE19" s="105"/>
      <c r="AF19" s="104"/>
      <c r="AG19" s="105"/>
      <c r="AH19" s="105"/>
      <c r="AI19" s="104"/>
      <c r="AJ19" s="105"/>
      <c r="AK19" s="105"/>
      <c r="AL19" s="104"/>
      <c r="AM19" s="105"/>
      <c r="AN19" s="105"/>
      <c r="AO19" s="104"/>
      <c r="AP19" s="105"/>
      <c r="AQ19" s="105"/>
      <c r="AR19" s="104"/>
      <c r="AS19" s="105"/>
      <c r="AT19" s="105"/>
      <c r="AU19" s="104"/>
      <c r="AV19" s="105"/>
      <c r="AW19" s="105"/>
      <c r="AX19" s="104"/>
      <c r="AY19" s="105"/>
      <c r="AZ19" s="105"/>
      <c r="BA19" s="104"/>
      <c r="BB19" s="105"/>
      <c r="BC19" s="105"/>
      <c r="BD19" s="104"/>
      <c r="BE19" s="105"/>
      <c r="BF19" s="105"/>
      <c r="BG19" s="104"/>
      <c r="BH19" s="105"/>
      <c r="BI19" s="105"/>
      <c r="BJ19" s="104"/>
      <c r="BK19" s="105"/>
      <c r="BL19" s="105"/>
      <c r="BM19" s="104"/>
      <c r="BN19" s="105"/>
      <c r="BO19" s="105"/>
      <c r="BP19" s="104"/>
      <c r="BQ19" s="105"/>
      <c r="BR19" s="105"/>
      <c r="BS19" s="104"/>
      <c r="BT19" s="105"/>
      <c r="BU19" s="105"/>
      <c r="BV19" s="104"/>
      <c r="BW19" s="105"/>
      <c r="BX19" s="105"/>
      <c r="BY19" s="104"/>
      <c r="BZ19" s="105"/>
      <c r="CA19" s="105"/>
      <c r="CB19" s="104"/>
      <c r="CC19" s="105"/>
      <c r="CD19" s="105"/>
      <c r="CE19" s="104"/>
      <c r="CF19" s="134"/>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row>
    <row r="20" spans="1:1426" s="81" customFormat="1" ht="108" customHeight="1">
      <c r="A20" s="79"/>
      <c r="B20" s="80"/>
      <c r="C20" s="228"/>
      <c r="D20" s="243"/>
      <c r="E20" s="240"/>
      <c r="F20" s="131"/>
      <c r="G20" s="103"/>
      <c r="H20" s="131"/>
      <c r="I20" s="193"/>
      <c r="J20" s="85"/>
      <c r="K20" s="245" t="str">
        <f>IF(C20="","",
   IFERROR(
      INDEX(Resources!F:F, MATCH(C20, Resources!D:D, 0)),
      ""
   )
)</f>
        <v/>
      </c>
      <c r="L20" s="85"/>
      <c r="M20" s="218" t="str" cm="1">
        <f t="array" ref="M20">IF(I20="",
    "",
    _xlfn.LET(
      _xlpm.data, _xlfn._xlws.FILTER(
        'ALL Focus Questions'!$A$2:$BT$451,
        ('ALL Focus Questions'!$A$2:$A$451=G20) * ('ALL Focus Questions'!$E$2:$E$451=I20)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_xlfn.HSTACK(HYPERLINK(K20, _xlpm.firstCol), _xlpm.rest)
      )
    )
)</f>
        <v/>
      </c>
      <c r="N20" s="137"/>
      <c r="O20" s="105"/>
      <c r="P20" s="105"/>
      <c r="Q20" s="104"/>
      <c r="R20" s="105"/>
      <c r="S20" s="105"/>
      <c r="T20" s="104"/>
      <c r="U20" s="105"/>
      <c r="V20" s="105"/>
      <c r="W20" s="104"/>
      <c r="X20" s="105"/>
      <c r="Y20" s="105"/>
      <c r="Z20" s="104"/>
      <c r="AA20" s="105"/>
      <c r="AB20" s="105"/>
      <c r="AC20" s="104"/>
      <c r="AD20" s="105"/>
      <c r="AE20" s="105"/>
      <c r="AF20" s="104"/>
      <c r="AG20" s="105"/>
      <c r="AH20" s="105"/>
      <c r="AI20" s="104"/>
      <c r="AJ20" s="105"/>
      <c r="AK20" s="105"/>
      <c r="AL20" s="104"/>
      <c r="AM20" s="105"/>
      <c r="AN20" s="105"/>
      <c r="AO20" s="104"/>
      <c r="AP20" s="105"/>
      <c r="AQ20" s="105"/>
      <c r="AR20" s="104"/>
      <c r="AS20" s="105"/>
      <c r="AT20" s="105"/>
      <c r="AU20" s="104"/>
      <c r="AV20" s="105"/>
      <c r="AW20" s="105"/>
      <c r="AX20" s="104"/>
      <c r="AY20" s="105"/>
      <c r="AZ20" s="105"/>
      <c r="BA20" s="104"/>
      <c r="BB20" s="105"/>
      <c r="BC20" s="105"/>
      <c r="BD20" s="104"/>
      <c r="BE20" s="105"/>
      <c r="BF20" s="105"/>
      <c r="BG20" s="104"/>
      <c r="BH20" s="105"/>
      <c r="BI20" s="105"/>
      <c r="BJ20" s="104"/>
      <c r="BK20" s="105"/>
      <c r="BL20" s="105"/>
      <c r="BM20" s="104"/>
      <c r="BN20" s="105"/>
      <c r="BO20" s="105"/>
      <c r="BP20" s="104"/>
      <c r="BQ20" s="105"/>
      <c r="BR20" s="105"/>
      <c r="BS20" s="104"/>
      <c r="BT20" s="105"/>
      <c r="BU20" s="105"/>
      <c r="BV20" s="104"/>
      <c r="BW20" s="105"/>
      <c r="BX20" s="105"/>
      <c r="BY20" s="104"/>
      <c r="BZ20" s="105"/>
      <c r="CA20" s="105"/>
      <c r="CB20" s="104"/>
      <c r="CC20" s="105"/>
      <c r="CD20" s="105"/>
      <c r="CE20" s="104"/>
      <c r="CF20" s="134"/>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row>
    <row r="21" spans="1:1426" s="81" customFormat="1" ht="108" customHeight="1">
      <c r="A21" s="79"/>
      <c r="B21" s="80"/>
      <c r="C21" s="228"/>
      <c r="D21" s="243"/>
      <c r="E21" s="240"/>
      <c r="F21" s="131"/>
      <c r="G21" s="103"/>
      <c r="H21" s="131"/>
      <c r="I21" s="193"/>
      <c r="J21" s="85"/>
      <c r="K21" s="245" t="str">
        <f>IF(C21="","",
   IFERROR(
      INDEX(Resources!F:F, MATCH(C21, Resources!D:D, 0)),
      ""
   )
)</f>
        <v/>
      </c>
      <c r="L21" s="85"/>
      <c r="M21" s="218" t="str" cm="1">
        <f t="array" ref="M21">IF(I21="",
    "",
    _xlfn.LET(
      _xlpm.data, _xlfn._xlws.FILTER(
        'ALL Focus Questions'!$A$2:$BT$451,
        ('ALL Focus Questions'!$A$2:$A$451=G21) * ('ALL Focus Questions'!$E$2:$E$451=I21)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_xlfn.HSTACK(HYPERLINK(K21, _xlpm.firstCol), _xlpm.rest)
      )
    )
)</f>
        <v/>
      </c>
      <c r="N21" s="137"/>
      <c r="O21" s="105"/>
      <c r="P21" s="105"/>
      <c r="Q21" s="104"/>
      <c r="R21" s="105"/>
      <c r="S21" s="105"/>
      <c r="T21" s="104"/>
      <c r="U21" s="105"/>
      <c r="V21" s="105"/>
      <c r="W21" s="104"/>
      <c r="X21" s="105"/>
      <c r="Y21" s="105"/>
      <c r="Z21" s="104"/>
      <c r="AA21" s="105"/>
      <c r="AB21" s="105"/>
      <c r="AC21" s="104"/>
      <c r="AD21" s="105"/>
      <c r="AE21" s="105"/>
      <c r="AF21" s="104"/>
      <c r="AG21" s="105"/>
      <c r="AH21" s="105"/>
      <c r="AI21" s="104"/>
      <c r="AJ21" s="105"/>
      <c r="AK21" s="105"/>
      <c r="AL21" s="104"/>
      <c r="AM21" s="105"/>
      <c r="AN21" s="105"/>
      <c r="AO21" s="104"/>
      <c r="AP21" s="105"/>
      <c r="AQ21" s="105"/>
      <c r="AR21" s="104"/>
      <c r="AS21" s="105"/>
      <c r="AT21" s="105"/>
      <c r="AU21" s="104"/>
      <c r="AV21" s="105"/>
      <c r="AW21" s="105"/>
      <c r="AX21" s="104"/>
      <c r="AY21" s="105"/>
      <c r="AZ21" s="105"/>
      <c r="BA21" s="104"/>
      <c r="BB21" s="105"/>
      <c r="BC21" s="105"/>
      <c r="BD21" s="104"/>
      <c r="BE21" s="105"/>
      <c r="BF21" s="105"/>
      <c r="BG21" s="104"/>
      <c r="BH21" s="105"/>
      <c r="BI21" s="105"/>
      <c r="BJ21" s="104"/>
      <c r="BK21" s="105"/>
      <c r="BL21" s="105"/>
      <c r="BM21" s="104"/>
      <c r="BN21" s="105"/>
      <c r="BO21" s="105"/>
      <c r="BP21" s="104"/>
      <c r="BQ21" s="105"/>
      <c r="BR21" s="105"/>
      <c r="BS21" s="104"/>
      <c r="BT21" s="105"/>
      <c r="BU21" s="105"/>
      <c r="BV21" s="104"/>
      <c r="BW21" s="105"/>
      <c r="BX21" s="105"/>
      <c r="BY21" s="104"/>
      <c r="BZ21" s="105"/>
      <c r="CA21" s="105"/>
      <c r="CB21" s="104"/>
      <c r="CC21" s="105"/>
      <c r="CD21" s="105"/>
      <c r="CE21" s="104"/>
      <c r="CF21" s="134"/>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row>
    <row r="22" spans="1:1426" s="81" customFormat="1" ht="108" customHeight="1">
      <c r="A22" s="79"/>
      <c r="B22" s="80"/>
      <c r="C22" s="228"/>
      <c r="D22" s="243"/>
      <c r="E22" s="240"/>
      <c r="F22" s="131"/>
      <c r="G22" s="103"/>
      <c r="H22" s="131"/>
      <c r="I22" s="193"/>
      <c r="J22" s="85"/>
      <c r="K22" s="245" t="str">
        <f>IF(C22="","",
   IFERROR(
      INDEX(Resources!F:F, MATCH(C22, Resources!D:D, 0)),
      ""
   )
)</f>
        <v/>
      </c>
      <c r="L22" s="85"/>
      <c r="M22" s="218" t="str" cm="1">
        <f t="array" ref="M22">IF(I22="",
    "",
    _xlfn.LET(
      _xlpm.data, _xlfn._xlws.FILTER(
        'ALL Focus Questions'!$A$2:$BT$451,
        ('ALL Focus Questions'!$A$2:$A$451=G22) * ('ALL Focus Questions'!$E$2:$E$451=I22)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_xlfn.HSTACK(HYPERLINK(K22, _xlpm.firstCol), _xlpm.rest)
      )
    )
)</f>
        <v/>
      </c>
      <c r="N22" s="137"/>
      <c r="O22" s="105"/>
      <c r="P22" s="105"/>
      <c r="Q22" s="104"/>
      <c r="R22" s="105"/>
      <c r="S22" s="105"/>
      <c r="T22" s="104"/>
      <c r="U22" s="105"/>
      <c r="V22" s="105"/>
      <c r="W22" s="104"/>
      <c r="X22" s="105"/>
      <c r="Y22" s="105"/>
      <c r="Z22" s="104"/>
      <c r="AA22" s="105"/>
      <c r="AB22" s="105"/>
      <c r="AC22" s="104"/>
      <c r="AD22" s="105"/>
      <c r="AE22" s="105"/>
      <c r="AF22" s="104"/>
      <c r="AG22" s="105"/>
      <c r="AH22" s="105"/>
      <c r="AI22" s="104"/>
      <c r="AJ22" s="105"/>
      <c r="AK22" s="105"/>
      <c r="AL22" s="104"/>
      <c r="AM22" s="105"/>
      <c r="AN22" s="105"/>
      <c r="AO22" s="104"/>
      <c r="AP22" s="105"/>
      <c r="AQ22" s="105"/>
      <c r="AR22" s="104"/>
      <c r="AS22" s="105"/>
      <c r="AT22" s="105"/>
      <c r="AU22" s="104"/>
      <c r="AV22" s="105"/>
      <c r="AW22" s="105"/>
      <c r="AX22" s="104"/>
      <c r="AY22" s="105"/>
      <c r="AZ22" s="105"/>
      <c r="BA22" s="104"/>
      <c r="BB22" s="105"/>
      <c r="BC22" s="105"/>
      <c r="BD22" s="104"/>
      <c r="BE22" s="105"/>
      <c r="BF22" s="105"/>
      <c r="BG22" s="104"/>
      <c r="BH22" s="105"/>
      <c r="BI22" s="105"/>
      <c r="BJ22" s="104"/>
      <c r="BK22" s="105"/>
      <c r="BL22" s="105"/>
      <c r="BM22" s="104"/>
      <c r="BN22" s="105"/>
      <c r="BO22" s="105"/>
      <c r="BP22" s="104"/>
      <c r="BQ22" s="105"/>
      <c r="BR22" s="105"/>
      <c r="BS22" s="104"/>
      <c r="BT22" s="105"/>
      <c r="BU22" s="105"/>
      <c r="BV22" s="104"/>
      <c r="BW22" s="105"/>
      <c r="BX22" s="105"/>
      <c r="BY22" s="104"/>
      <c r="BZ22" s="105"/>
      <c r="CA22" s="105"/>
      <c r="CB22" s="104"/>
      <c r="CC22" s="105"/>
      <c r="CD22" s="105"/>
      <c r="CE22" s="104"/>
      <c r="CF22" s="134"/>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row>
    <row r="23" spans="1:1426" s="81" customFormat="1" ht="108" customHeight="1">
      <c r="A23" s="79"/>
      <c r="B23" s="80"/>
      <c r="C23" s="228"/>
      <c r="D23" s="243"/>
      <c r="E23" s="240"/>
      <c r="F23" s="131"/>
      <c r="G23" s="103"/>
      <c r="H23" s="131"/>
      <c r="I23" s="193"/>
      <c r="J23" s="85"/>
      <c r="K23" s="245" t="str">
        <f>IF(C23="","",
   IFERROR(
      INDEX(Resources!F:F, MATCH(C23, Resources!D:D, 0)),
      ""
   )
)</f>
        <v/>
      </c>
      <c r="L23" s="85"/>
      <c r="M23" s="218" t="str" cm="1">
        <f t="array" ref="M23">IF(I23="",
    "",
    _xlfn.LET(
      _xlpm.data, _xlfn._xlws.FILTER(
        'ALL Focus Questions'!$A$2:$BT$451,
        ('ALL Focus Questions'!$A$2:$A$451=G23) * ('ALL Focus Questions'!$E$2:$E$451=I23)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_xlfn.HSTACK(HYPERLINK(K23, _xlpm.firstCol), _xlpm.rest)
      )
    )
)</f>
        <v/>
      </c>
      <c r="N23" s="137"/>
      <c r="O23" s="105"/>
      <c r="P23" s="105"/>
      <c r="Q23" s="104"/>
      <c r="R23" s="105"/>
      <c r="S23" s="105"/>
      <c r="T23" s="104"/>
      <c r="U23" s="105"/>
      <c r="V23" s="105"/>
      <c r="W23" s="104"/>
      <c r="X23" s="105"/>
      <c r="Y23" s="105"/>
      <c r="Z23" s="104"/>
      <c r="AA23" s="105"/>
      <c r="AB23" s="105"/>
      <c r="AC23" s="104"/>
      <c r="AD23" s="105"/>
      <c r="AE23" s="105"/>
      <c r="AF23" s="104"/>
      <c r="AG23" s="105"/>
      <c r="AH23" s="105"/>
      <c r="AI23" s="104"/>
      <c r="AJ23" s="105"/>
      <c r="AK23" s="105"/>
      <c r="AL23" s="104"/>
      <c r="AM23" s="105"/>
      <c r="AN23" s="105"/>
      <c r="AO23" s="104"/>
      <c r="AP23" s="105"/>
      <c r="AQ23" s="105"/>
      <c r="AR23" s="104"/>
      <c r="AS23" s="105"/>
      <c r="AT23" s="105"/>
      <c r="AU23" s="104"/>
      <c r="AV23" s="105"/>
      <c r="AW23" s="105"/>
      <c r="AX23" s="104"/>
      <c r="AY23" s="105"/>
      <c r="AZ23" s="105"/>
      <c r="BA23" s="104"/>
      <c r="BB23" s="105"/>
      <c r="BC23" s="105"/>
      <c r="BD23" s="104"/>
      <c r="BE23" s="105"/>
      <c r="BF23" s="105"/>
      <c r="BG23" s="104"/>
      <c r="BH23" s="105"/>
      <c r="BI23" s="105"/>
      <c r="BJ23" s="104"/>
      <c r="BK23" s="105"/>
      <c r="BL23" s="105"/>
      <c r="BM23" s="104"/>
      <c r="BN23" s="105"/>
      <c r="BO23" s="105"/>
      <c r="BP23" s="104"/>
      <c r="BQ23" s="105"/>
      <c r="BR23" s="105"/>
      <c r="BS23" s="104"/>
      <c r="BT23" s="105"/>
      <c r="BU23" s="105"/>
      <c r="BV23" s="104"/>
      <c r="BW23" s="105"/>
      <c r="BX23" s="105"/>
      <c r="BY23" s="104"/>
      <c r="BZ23" s="105"/>
      <c r="CA23" s="105"/>
      <c r="CB23" s="104"/>
      <c r="CC23" s="105"/>
      <c r="CD23" s="105"/>
      <c r="CE23" s="104"/>
      <c r="CF23" s="134"/>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row>
    <row r="24" spans="1:1426" s="81" customFormat="1" ht="108" customHeight="1">
      <c r="A24" s="79"/>
      <c r="B24" s="80"/>
      <c r="C24" s="228"/>
      <c r="D24" s="243"/>
      <c r="E24" s="240"/>
      <c r="F24" s="131"/>
      <c r="G24" s="103"/>
      <c r="H24" s="131"/>
      <c r="I24" s="193"/>
      <c r="J24" s="85"/>
      <c r="K24" s="245" t="str">
        <f>IF(C24="","",
   IFERROR(
      INDEX(Resources!F:F, MATCH(C24, Resources!D:D, 0)),
      ""
   )
)</f>
        <v/>
      </c>
      <c r="L24" s="85"/>
      <c r="M24" s="218" t="str" cm="1">
        <f t="array" ref="M24">IF(I24="",
    "",
    _xlfn.LET(
      _xlpm.data, _xlfn._xlws.FILTER(
        'ALL Focus Questions'!$A$2:$BT$451,
        ('ALL Focus Questions'!$A$2:$A$451=G24) * ('ALL Focus Questions'!$E$2:$E$451=I24)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_xlfn.HSTACK(HYPERLINK(K24, _xlpm.firstCol), _xlpm.rest)
      )
    )
)</f>
        <v/>
      </c>
      <c r="N24" s="137"/>
      <c r="O24" s="105"/>
      <c r="P24" s="105"/>
      <c r="Q24" s="104"/>
      <c r="R24" s="105"/>
      <c r="S24" s="105"/>
      <c r="T24" s="104"/>
      <c r="U24" s="105"/>
      <c r="V24" s="105"/>
      <c r="W24" s="104"/>
      <c r="X24" s="105"/>
      <c r="Y24" s="105"/>
      <c r="Z24" s="104"/>
      <c r="AA24" s="105"/>
      <c r="AB24" s="105"/>
      <c r="AC24" s="104"/>
      <c r="AD24" s="105"/>
      <c r="AE24" s="105"/>
      <c r="AF24" s="104"/>
      <c r="AG24" s="105"/>
      <c r="AH24" s="105"/>
      <c r="AI24" s="104"/>
      <c r="AJ24" s="105"/>
      <c r="AK24" s="105"/>
      <c r="AL24" s="104"/>
      <c r="AM24" s="105"/>
      <c r="AN24" s="105"/>
      <c r="AO24" s="104"/>
      <c r="AP24" s="105"/>
      <c r="AQ24" s="105"/>
      <c r="AR24" s="104"/>
      <c r="AS24" s="105"/>
      <c r="AT24" s="105"/>
      <c r="AU24" s="104"/>
      <c r="AV24" s="105"/>
      <c r="AW24" s="105"/>
      <c r="AX24" s="104"/>
      <c r="AY24" s="105"/>
      <c r="AZ24" s="105"/>
      <c r="BA24" s="104"/>
      <c r="BB24" s="105"/>
      <c r="BC24" s="105"/>
      <c r="BD24" s="104"/>
      <c r="BE24" s="105"/>
      <c r="BF24" s="105"/>
      <c r="BG24" s="104"/>
      <c r="BH24" s="105"/>
      <c r="BI24" s="105"/>
      <c r="BJ24" s="104"/>
      <c r="BK24" s="105"/>
      <c r="BL24" s="105"/>
      <c r="BM24" s="104"/>
      <c r="BN24" s="105"/>
      <c r="BO24" s="105"/>
      <c r="BP24" s="104"/>
      <c r="BQ24" s="105"/>
      <c r="BR24" s="105"/>
      <c r="BS24" s="104"/>
      <c r="BT24" s="105"/>
      <c r="BU24" s="105"/>
      <c r="BV24" s="104"/>
      <c r="BW24" s="105"/>
      <c r="BX24" s="105"/>
      <c r="BY24" s="104"/>
      <c r="BZ24" s="105"/>
      <c r="CA24" s="105"/>
      <c r="CB24" s="104"/>
      <c r="CC24" s="105"/>
      <c r="CD24" s="105"/>
      <c r="CE24" s="104"/>
      <c r="CF24" s="13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row>
    <row r="25" spans="1:1426" s="81" customFormat="1" ht="108" customHeight="1">
      <c r="A25" s="79"/>
      <c r="B25" s="80"/>
      <c r="C25" s="228"/>
      <c r="D25" s="243"/>
      <c r="E25" s="240"/>
      <c r="F25" s="131"/>
      <c r="G25" s="103"/>
      <c r="H25" s="131"/>
      <c r="I25" s="193"/>
      <c r="J25" s="85"/>
      <c r="K25" s="245" t="str">
        <f>IF(C25="","",
   IFERROR(
      INDEX(Resources!F:F, MATCH(C25, Resources!D:D, 0)),
      ""
   )
)</f>
        <v/>
      </c>
      <c r="L25" s="85"/>
      <c r="M25" s="218" t="str" cm="1">
        <f t="array" ref="M25">IF(I25="",
    "",
    _xlfn.LET(
      _xlpm.data, _xlfn._xlws.FILTER(
        'ALL Focus Questions'!$A$2:$BT$451,
        ('ALL Focus Questions'!$A$2:$A$451=G25) * ('ALL Focus Questions'!$E$2:$E$451=I25)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_xlfn.HSTACK(HYPERLINK(K25, _xlpm.firstCol), _xlpm.rest)
      )
    )
)</f>
        <v/>
      </c>
      <c r="N25" s="137"/>
      <c r="O25" s="105"/>
      <c r="P25" s="105"/>
      <c r="Q25" s="104"/>
      <c r="R25" s="105"/>
      <c r="S25" s="105"/>
      <c r="T25" s="104"/>
      <c r="U25" s="105"/>
      <c r="V25" s="105"/>
      <c r="W25" s="104"/>
      <c r="X25" s="105"/>
      <c r="Y25" s="105"/>
      <c r="Z25" s="104"/>
      <c r="AA25" s="105"/>
      <c r="AB25" s="105"/>
      <c r="AC25" s="104"/>
      <c r="AD25" s="105"/>
      <c r="AE25" s="105"/>
      <c r="AF25" s="104"/>
      <c r="AG25" s="105"/>
      <c r="AH25" s="105"/>
      <c r="AI25" s="104"/>
      <c r="AJ25" s="105"/>
      <c r="AK25" s="105"/>
      <c r="AL25" s="104"/>
      <c r="AM25" s="105"/>
      <c r="AN25" s="105"/>
      <c r="AO25" s="104"/>
      <c r="AP25" s="105"/>
      <c r="AQ25" s="105"/>
      <c r="AR25" s="104"/>
      <c r="AS25" s="105"/>
      <c r="AT25" s="105"/>
      <c r="AU25" s="104"/>
      <c r="AV25" s="105"/>
      <c r="AW25" s="105"/>
      <c r="AX25" s="104"/>
      <c r="AY25" s="105"/>
      <c r="AZ25" s="105"/>
      <c r="BA25" s="104"/>
      <c r="BB25" s="105"/>
      <c r="BC25" s="105"/>
      <c r="BD25" s="104"/>
      <c r="BE25" s="105"/>
      <c r="BF25" s="105"/>
      <c r="BG25" s="104"/>
      <c r="BH25" s="105"/>
      <c r="BI25" s="105"/>
      <c r="BJ25" s="104"/>
      <c r="BK25" s="105"/>
      <c r="BL25" s="105"/>
      <c r="BM25" s="104"/>
      <c r="BN25" s="105"/>
      <c r="BO25" s="105"/>
      <c r="BP25" s="104"/>
      <c r="BQ25" s="105"/>
      <c r="BR25" s="105"/>
      <c r="BS25" s="104"/>
      <c r="BT25" s="105"/>
      <c r="BU25" s="105"/>
      <c r="BV25" s="104"/>
      <c r="BW25" s="105"/>
      <c r="BX25" s="105"/>
      <c r="BY25" s="104"/>
      <c r="BZ25" s="105"/>
      <c r="CA25" s="105"/>
      <c r="CB25" s="104"/>
      <c r="CC25" s="105"/>
      <c r="CD25" s="105"/>
      <c r="CE25" s="104"/>
      <c r="CF25" s="134"/>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row>
    <row r="26" spans="1:1426" s="81" customFormat="1" ht="108" customHeight="1">
      <c r="A26" s="79"/>
      <c r="B26" s="80"/>
      <c r="C26" s="228"/>
      <c r="D26" s="243"/>
      <c r="E26" s="240"/>
      <c r="F26" s="131"/>
      <c r="G26" s="103"/>
      <c r="H26" s="131"/>
      <c r="I26" s="193"/>
      <c r="J26" s="85"/>
      <c r="K26" s="245" t="str">
        <f>IF(C26="","",
   IFERROR(
      INDEX(Resources!F:F, MATCH(C26, Resources!D:D, 0)),
      ""
   )
)</f>
        <v/>
      </c>
      <c r="L26" s="85"/>
      <c r="M26" s="218" t="str" cm="1">
        <f t="array" ref="M26">IF(I26="",
    "",
    _xlfn.LET(
      _xlpm.data, _xlfn._xlws.FILTER(
        'ALL Focus Questions'!$A$2:$BT$451,
        ('ALL Focus Questions'!$A$2:$A$451=G26) * ('ALL Focus Questions'!$E$2:$E$451=I26)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_xlfn.HSTACK(HYPERLINK(K26, _xlpm.firstCol), _xlpm.rest)
      )
    )
)</f>
        <v/>
      </c>
      <c r="N26" s="137"/>
      <c r="O26" s="105"/>
      <c r="P26" s="105"/>
      <c r="Q26" s="104"/>
      <c r="R26" s="105"/>
      <c r="S26" s="105"/>
      <c r="T26" s="104"/>
      <c r="U26" s="105"/>
      <c r="V26" s="105"/>
      <c r="W26" s="104"/>
      <c r="X26" s="105"/>
      <c r="Y26" s="105"/>
      <c r="Z26" s="104"/>
      <c r="AA26" s="105"/>
      <c r="AB26" s="105"/>
      <c r="AC26" s="104"/>
      <c r="AD26" s="105"/>
      <c r="AE26" s="105"/>
      <c r="AF26" s="104"/>
      <c r="AG26" s="105"/>
      <c r="AH26" s="105"/>
      <c r="AI26" s="104"/>
      <c r="AJ26" s="105"/>
      <c r="AK26" s="105"/>
      <c r="AL26" s="104"/>
      <c r="AM26" s="105"/>
      <c r="AN26" s="105"/>
      <c r="AO26" s="104"/>
      <c r="AP26" s="105"/>
      <c r="AQ26" s="105"/>
      <c r="AR26" s="104"/>
      <c r="AS26" s="105"/>
      <c r="AT26" s="105"/>
      <c r="AU26" s="104"/>
      <c r="AV26" s="105"/>
      <c r="AW26" s="105"/>
      <c r="AX26" s="104"/>
      <c r="AY26" s="105"/>
      <c r="AZ26" s="105"/>
      <c r="BA26" s="104"/>
      <c r="BB26" s="105"/>
      <c r="BC26" s="105"/>
      <c r="BD26" s="104"/>
      <c r="BE26" s="105"/>
      <c r="BF26" s="105"/>
      <c r="BG26" s="104"/>
      <c r="BH26" s="105"/>
      <c r="BI26" s="105"/>
      <c r="BJ26" s="104"/>
      <c r="BK26" s="105"/>
      <c r="BL26" s="105"/>
      <c r="BM26" s="104"/>
      <c r="BN26" s="105"/>
      <c r="BO26" s="105"/>
      <c r="BP26" s="104"/>
      <c r="BQ26" s="105"/>
      <c r="BR26" s="105"/>
      <c r="BS26" s="104"/>
      <c r="BT26" s="105"/>
      <c r="BU26" s="105"/>
      <c r="BV26" s="104"/>
      <c r="BW26" s="105"/>
      <c r="BX26" s="105"/>
      <c r="BY26" s="104"/>
      <c r="BZ26" s="105"/>
      <c r="CA26" s="105"/>
      <c r="CB26" s="104"/>
      <c r="CC26" s="105"/>
      <c r="CD26" s="105"/>
      <c r="CE26" s="104"/>
      <c r="CF26" s="134"/>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row>
    <row r="27" spans="1:1426" s="81" customFormat="1" ht="108" customHeight="1">
      <c r="A27" s="79"/>
      <c r="B27" s="80"/>
      <c r="C27" s="228"/>
      <c r="D27" s="243"/>
      <c r="E27" s="240"/>
      <c r="F27" s="131"/>
      <c r="G27" s="103"/>
      <c r="H27" s="131"/>
      <c r="I27" s="193"/>
      <c r="J27" s="85"/>
      <c r="K27" s="245" t="str">
        <f>IF(C27="","",
   IFERROR(
      INDEX(Resources!F:F, MATCH(C27, Resources!D:D, 0)),
      ""
   )
)</f>
        <v/>
      </c>
      <c r="L27" s="85"/>
      <c r="M27" s="218" t="str" cm="1">
        <f t="array" ref="M27">IF(I27="",
    "",
    _xlfn.LET(
      _xlpm.data, _xlfn._xlws.FILTER(
        'ALL Focus Questions'!$A$2:$BT$451,
        ('ALL Focus Questions'!$A$2:$A$451=G27) * ('ALL Focus Questions'!$E$2:$E$451=I27)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_xlfn.HSTACK(HYPERLINK(K27, _xlpm.firstCol), _xlpm.rest)
      )
    )
)</f>
        <v/>
      </c>
      <c r="N27" s="137"/>
      <c r="O27" s="105"/>
      <c r="P27" s="105"/>
      <c r="Q27" s="104"/>
      <c r="R27" s="105"/>
      <c r="S27" s="105"/>
      <c r="T27" s="104"/>
      <c r="U27" s="105"/>
      <c r="V27" s="105"/>
      <c r="W27" s="104"/>
      <c r="X27" s="105"/>
      <c r="Y27" s="105"/>
      <c r="Z27" s="104"/>
      <c r="AA27" s="105"/>
      <c r="AB27" s="105"/>
      <c r="AC27" s="104"/>
      <c r="AD27" s="105"/>
      <c r="AE27" s="105"/>
      <c r="AF27" s="104"/>
      <c r="AG27" s="105"/>
      <c r="AH27" s="105"/>
      <c r="AI27" s="104"/>
      <c r="AJ27" s="105"/>
      <c r="AK27" s="105"/>
      <c r="AL27" s="104"/>
      <c r="AM27" s="105"/>
      <c r="AN27" s="105"/>
      <c r="AO27" s="104"/>
      <c r="AP27" s="105"/>
      <c r="AQ27" s="105"/>
      <c r="AR27" s="104"/>
      <c r="AS27" s="105"/>
      <c r="AT27" s="105"/>
      <c r="AU27" s="104"/>
      <c r="AV27" s="105"/>
      <c r="AW27" s="105"/>
      <c r="AX27" s="104"/>
      <c r="AY27" s="105"/>
      <c r="AZ27" s="105"/>
      <c r="BA27" s="104"/>
      <c r="BB27" s="105"/>
      <c r="BC27" s="105"/>
      <c r="BD27" s="104"/>
      <c r="BE27" s="105"/>
      <c r="BF27" s="105"/>
      <c r="BG27" s="104"/>
      <c r="BH27" s="105"/>
      <c r="BI27" s="105"/>
      <c r="BJ27" s="104"/>
      <c r="BK27" s="105"/>
      <c r="BL27" s="105"/>
      <c r="BM27" s="104"/>
      <c r="BN27" s="105"/>
      <c r="BO27" s="105"/>
      <c r="BP27" s="104"/>
      <c r="BQ27" s="105"/>
      <c r="BR27" s="105"/>
      <c r="BS27" s="104"/>
      <c r="BT27" s="105"/>
      <c r="BU27" s="105"/>
      <c r="BV27" s="104"/>
      <c r="BW27" s="105"/>
      <c r="BX27" s="105"/>
      <c r="BY27" s="104"/>
      <c r="BZ27" s="105"/>
      <c r="CA27" s="105"/>
      <c r="CB27" s="104"/>
      <c r="CC27" s="105"/>
      <c r="CD27" s="105"/>
      <c r="CE27" s="104"/>
      <c r="CF27" s="134"/>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row>
    <row r="28" spans="1:1426" s="81" customFormat="1" ht="108" customHeight="1">
      <c r="A28" s="79"/>
      <c r="B28" s="80"/>
      <c r="C28" s="228"/>
      <c r="D28" s="243"/>
      <c r="E28" s="240"/>
      <c r="F28" s="131"/>
      <c r="G28" s="103"/>
      <c r="H28" s="131"/>
      <c r="I28" s="193"/>
      <c r="J28" s="85"/>
      <c r="K28" s="245" t="str">
        <f>IF(C28="","",
   IFERROR(
      INDEX(Resources!F:F, MATCH(C28, Resources!D:D, 0)),
      ""
   )
)</f>
        <v/>
      </c>
      <c r="L28" s="85"/>
      <c r="M28" s="218" t="str" cm="1">
        <f t="array" ref="M28">IF(I28="",
    "",
    _xlfn.LET(
      _xlpm.data, _xlfn._xlws.FILTER(
        'ALL Focus Questions'!$A$2:$BT$451,
        ('ALL Focus Questions'!$A$2:$A$451=G28) * ('ALL Focus Questions'!$E$2:$E$451=I28)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_xlfn.HSTACK(HYPERLINK(K28, _xlpm.firstCol), _xlpm.rest)
      )
    )
)</f>
        <v/>
      </c>
      <c r="N28" s="137"/>
      <c r="O28" s="105"/>
      <c r="P28" s="105"/>
      <c r="Q28" s="104"/>
      <c r="R28" s="105"/>
      <c r="S28" s="105"/>
      <c r="T28" s="104"/>
      <c r="U28" s="105"/>
      <c r="V28" s="105"/>
      <c r="W28" s="104"/>
      <c r="X28" s="105"/>
      <c r="Y28" s="105"/>
      <c r="Z28" s="104"/>
      <c r="AA28" s="105"/>
      <c r="AB28" s="105"/>
      <c r="AC28" s="104"/>
      <c r="AD28" s="105"/>
      <c r="AE28" s="105"/>
      <c r="AF28" s="104"/>
      <c r="AG28" s="105"/>
      <c r="AH28" s="105"/>
      <c r="AI28" s="104"/>
      <c r="AJ28" s="105"/>
      <c r="AK28" s="105"/>
      <c r="AL28" s="104"/>
      <c r="AM28" s="105"/>
      <c r="AN28" s="105"/>
      <c r="AO28" s="104"/>
      <c r="AP28" s="105"/>
      <c r="AQ28" s="105"/>
      <c r="AR28" s="104"/>
      <c r="AS28" s="105"/>
      <c r="AT28" s="105"/>
      <c r="AU28" s="104"/>
      <c r="AV28" s="105"/>
      <c r="AW28" s="105"/>
      <c r="AX28" s="104"/>
      <c r="AY28" s="105"/>
      <c r="AZ28" s="105"/>
      <c r="BA28" s="104"/>
      <c r="BB28" s="105"/>
      <c r="BC28" s="105"/>
      <c r="BD28" s="104"/>
      <c r="BE28" s="105"/>
      <c r="BF28" s="105"/>
      <c r="BG28" s="104"/>
      <c r="BH28" s="105"/>
      <c r="BI28" s="105"/>
      <c r="BJ28" s="104"/>
      <c r="BK28" s="105"/>
      <c r="BL28" s="105"/>
      <c r="BM28" s="104"/>
      <c r="BN28" s="105"/>
      <c r="BO28" s="105"/>
      <c r="BP28" s="104"/>
      <c r="BQ28" s="105"/>
      <c r="BR28" s="105"/>
      <c r="BS28" s="104"/>
      <c r="BT28" s="105"/>
      <c r="BU28" s="105"/>
      <c r="BV28" s="104"/>
      <c r="BW28" s="105"/>
      <c r="BX28" s="105"/>
      <c r="BY28" s="104"/>
      <c r="BZ28" s="105"/>
      <c r="CA28" s="105"/>
      <c r="CB28" s="104"/>
      <c r="CC28" s="105"/>
      <c r="CD28" s="105"/>
      <c r="CE28" s="104"/>
      <c r="CF28" s="134"/>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row>
    <row r="29" spans="1:1426" s="81" customFormat="1" ht="108" customHeight="1">
      <c r="A29" s="79"/>
      <c r="B29" s="80"/>
      <c r="C29" s="228"/>
      <c r="D29" s="243"/>
      <c r="E29" s="240"/>
      <c r="F29" s="131"/>
      <c r="G29" s="103"/>
      <c r="H29" s="131"/>
      <c r="I29" s="193"/>
      <c r="J29" s="85"/>
      <c r="K29" s="245" t="str">
        <f>IF(C29="","",
   IFERROR(
      INDEX(Resources!F:F, MATCH(C29, Resources!D:D, 0)),
      ""
   )
)</f>
        <v/>
      </c>
      <c r="L29" s="85"/>
      <c r="M29" s="218" t="str" cm="1">
        <f t="array" ref="M29">IF(I29="",
    "",
    _xlfn.LET(
      _xlpm.data, _xlfn._xlws.FILTER(
        'ALL Focus Questions'!$A$2:$BT$451,
        ('ALL Focus Questions'!$A$2:$A$451=G29) * ('ALL Focus Questions'!$E$2:$E$451=I29)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_xlfn.HSTACK(HYPERLINK(K29, _xlpm.firstCol), _xlpm.rest)
      )
    )
)</f>
        <v/>
      </c>
      <c r="N29" s="137"/>
      <c r="O29" s="105"/>
      <c r="P29" s="105"/>
      <c r="Q29" s="104"/>
      <c r="R29" s="105"/>
      <c r="S29" s="105"/>
      <c r="T29" s="104"/>
      <c r="U29" s="105"/>
      <c r="V29" s="105"/>
      <c r="W29" s="104"/>
      <c r="X29" s="105"/>
      <c r="Y29" s="105"/>
      <c r="Z29" s="104"/>
      <c r="AA29" s="105"/>
      <c r="AB29" s="105"/>
      <c r="AC29" s="104"/>
      <c r="AD29" s="105"/>
      <c r="AE29" s="105"/>
      <c r="AF29" s="104"/>
      <c r="AG29" s="105"/>
      <c r="AH29" s="105"/>
      <c r="AI29" s="104"/>
      <c r="AJ29" s="105"/>
      <c r="AK29" s="105"/>
      <c r="AL29" s="104"/>
      <c r="AM29" s="105"/>
      <c r="AN29" s="105"/>
      <c r="AO29" s="104"/>
      <c r="AP29" s="105"/>
      <c r="AQ29" s="105"/>
      <c r="AR29" s="104"/>
      <c r="AS29" s="105"/>
      <c r="AT29" s="105"/>
      <c r="AU29" s="104"/>
      <c r="AV29" s="105"/>
      <c r="AW29" s="105"/>
      <c r="AX29" s="104"/>
      <c r="AY29" s="105"/>
      <c r="AZ29" s="105"/>
      <c r="BA29" s="104"/>
      <c r="BB29" s="105"/>
      <c r="BC29" s="105"/>
      <c r="BD29" s="104"/>
      <c r="BE29" s="105"/>
      <c r="BF29" s="105"/>
      <c r="BG29" s="104"/>
      <c r="BH29" s="105"/>
      <c r="BI29" s="105"/>
      <c r="BJ29" s="104"/>
      <c r="BK29" s="105"/>
      <c r="BL29" s="105"/>
      <c r="BM29" s="104"/>
      <c r="BN29" s="105"/>
      <c r="BO29" s="105"/>
      <c r="BP29" s="104"/>
      <c r="BQ29" s="105"/>
      <c r="BR29" s="105"/>
      <c r="BS29" s="104"/>
      <c r="BT29" s="105"/>
      <c r="BU29" s="105"/>
      <c r="BV29" s="104"/>
      <c r="BW29" s="105"/>
      <c r="BX29" s="105"/>
      <c r="BY29" s="104"/>
      <c r="BZ29" s="105"/>
      <c r="CA29" s="105"/>
      <c r="CB29" s="104"/>
      <c r="CC29" s="105"/>
      <c r="CD29" s="105"/>
      <c r="CE29" s="104"/>
      <c r="CF29" s="134"/>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row>
    <row r="30" spans="1:1426" s="81" customFormat="1" ht="108" customHeight="1">
      <c r="A30" s="79"/>
      <c r="B30" s="80"/>
      <c r="C30" s="228"/>
      <c r="D30" s="243"/>
      <c r="E30" s="240"/>
      <c r="F30" s="131"/>
      <c r="G30" s="103"/>
      <c r="H30" s="131"/>
      <c r="I30" s="193"/>
      <c r="J30" s="85"/>
      <c r="K30" s="245" t="str">
        <f>IF(C30="","",
   IFERROR(
      INDEX(Resources!F:F, MATCH(C30, Resources!D:D, 0)),
      ""
   )
)</f>
        <v/>
      </c>
      <c r="L30" s="85"/>
      <c r="M30" s="218" t="str" cm="1">
        <f t="array" ref="M30">IF(I30="",
    "",
    _xlfn.LET(
      _xlpm.data, _xlfn._xlws.FILTER(
        'ALL Focus Questions'!$A$2:$BT$451,
        ('ALL Focus Questions'!$A$2:$A$451=G30) * ('ALL Focus Questions'!$E$2:$E$451=I30)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_xlfn.HSTACK(HYPERLINK(K30, _xlpm.firstCol), _xlpm.rest)
      )
    )
)</f>
        <v/>
      </c>
      <c r="N30" s="137"/>
      <c r="O30" s="105"/>
      <c r="P30" s="105"/>
      <c r="Q30" s="104"/>
      <c r="R30" s="105"/>
      <c r="S30" s="105"/>
      <c r="T30" s="104"/>
      <c r="U30" s="105"/>
      <c r="V30" s="105"/>
      <c r="W30" s="104"/>
      <c r="X30" s="105"/>
      <c r="Y30" s="105"/>
      <c r="Z30" s="104"/>
      <c r="AA30" s="105"/>
      <c r="AB30" s="105"/>
      <c r="AC30" s="104"/>
      <c r="AD30" s="105"/>
      <c r="AE30" s="105"/>
      <c r="AF30" s="104"/>
      <c r="AG30" s="105"/>
      <c r="AH30" s="105"/>
      <c r="AI30" s="104"/>
      <c r="AJ30" s="105"/>
      <c r="AK30" s="105"/>
      <c r="AL30" s="104"/>
      <c r="AM30" s="105"/>
      <c r="AN30" s="105"/>
      <c r="AO30" s="104"/>
      <c r="AP30" s="105"/>
      <c r="AQ30" s="105"/>
      <c r="AR30" s="104"/>
      <c r="AS30" s="105"/>
      <c r="AT30" s="105"/>
      <c r="AU30" s="104"/>
      <c r="AV30" s="105"/>
      <c r="AW30" s="105"/>
      <c r="AX30" s="104"/>
      <c r="AY30" s="105"/>
      <c r="AZ30" s="105"/>
      <c r="BA30" s="104"/>
      <c r="BB30" s="105"/>
      <c r="BC30" s="105"/>
      <c r="BD30" s="104"/>
      <c r="BE30" s="105"/>
      <c r="BF30" s="105"/>
      <c r="BG30" s="104"/>
      <c r="BH30" s="105"/>
      <c r="BI30" s="105"/>
      <c r="BJ30" s="104"/>
      <c r="BK30" s="105"/>
      <c r="BL30" s="105"/>
      <c r="BM30" s="104"/>
      <c r="BN30" s="105"/>
      <c r="BO30" s="105"/>
      <c r="BP30" s="104"/>
      <c r="BQ30" s="105"/>
      <c r="BR30" s="105"/>
      <c r="BS30" s="104"/>
      <c r="BT30" s="105"/>
      <c r="BU30" s="105"/>
      <c r="BV30" s="104"/>
      <c r="BW30" s="105"/>
      <c r="BX30" s="105"/>
      <c r="BY30" s="104"/>
      <c r="BZ30" s="105"/>
      <c r="CA30" s="105"/>
      <c r="CB30" s="104"/>
      <c r="CC30" s="105"/>
      <c r="CD30" s="105"/>
      <c r="CE30" s="104"/>
      <c r="CF30" s="134"/>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row>
    <row r="31" spans="1:1426" s="81" customFormat="1" ht="108" customHeight="1">
      <c r="A31" s="79"/>
      <c r="B31" s="80"/>
      <c r="C31" s="228"/>
      <c r="D31" s="243"/>
      <c r="E31" s="240"/>
      <c r="F31" s="131"/>
      <c r="G31" s="103"/>
      <c r="H31" s="131"/>
      <c r="I31" s="193"/>
      <c r="J31" s="85"/>
      <c r="K31" s="245" t="str">
        <f>IF(C31="","",
   IFERROR(
      INDEX(Resources!F:F, MATCH(C31, Resources!D:D, 0)),
      ""
   )
)</f>
        <v/>
      </c>
      <c r="L31" s="85"/>
      <c r="M31" s="218" t="str" cm="1">
        <f t="array" ref="M31">IF(I31="",
    "",
    _xlfn.LET(
      _xlpm.data, _xlfn._xlws.FILTER(
        'ALL Focus Questions'!$A$2:$BT$451,
        ('ALL Focus Questions'!$A$2:$A$451=G31) * ('ALL Focus Questions'!$E$2:$E$451=I31)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_xlfn.HSTACK(HYPERLINK(K31, _xlpm.firstCol), _xlpm.rest)
      )
    )
)</f>
        <v/>
      </c>
      <c r="N31" s="137"/>
      <c r="O31" s="105"/>
      <c r="P31" s="105"/>
      <c r="Q31" s="104"/>
      <c r="R31" s="105"/>
      <c r="S31" s="105"/>
      <c r="T31" s="104"/>
      <c r="U31" s="105"/>
      <c r="V31" s="105"/>
      <c r="W31" s="104"/>
      <c r="X31" s="105"/>
      <c r="Y31" s="105"/>
      <c r="Z31" s="104"/>
      <c r="AA31" s="105"/>
      <c r="AB31" s="105"/>
      <c r="AC31" s="104"/>
      <c r="AD31" s="105"/>
      <c r="AE31" s="105"/>
      <c r="AF31" s="104"/>
      <c r="AG31" s="105"/>
      <c r="AH31" s="105"/>
      <c r="AI31" s="104"/>
      <c r="AJ31" s="105"/>
      <c r="AK31" s="105"/>
      <c r="AL31" s="104"/>
      <c r="AM31" s="105"/>
      <c r="AN31" s="105"/>
      <c r="AO31" s="104"/>
      <c r="AP31" s="105"/>
      <c r="AQ31" s="105"/>
      <c r="AR31" s="104"/>
      <c r="AS31" s="105"/>
      <c r="AT31" s="105"/>
      <c r="AU31" s="104"/>
      <c r="AV31" s="105"/>
      <c r="AW31" s="105"/>
      <c r="AX31" s="104"/>
      <c r="AY31" s="105"/>
      <c r="AZ31" s="105"/>
      <c r="BA31" s="104"/>
      <c r="BB31" s="105"/>
      <c r="BC31" s="105"/>
      <c r="BD31" s="104"/>
      <c r="BE31" s="105"/>
      <c r="BF31" s="105"/>
      <c r="BG31" s="104"/>
      <c r="BH31" s="105"/>
      <c r="BI31" s="105"/>
      <c r="BJ31" s="104"/>
      <c r="BK31" s="105"/>
      <c r="BL31" s="105"/>
      <c r="BM31" s="104"/>
      <c r="BN31" s="105"/>
      <c r="BO31" s="105"/>
      <c r="BP31" s="104"/>
      <c r="BQ31" s="105"/>
      <c r="BR31" s="105"/>
      <c r="BS31" s="104"/>
      <c r="BT31" s="105"/>
      <c r="BU31" s="105"/>
      <c r="BV31" s="104"/>
      <c r="BW31" s="105"/>
      <c r="BX31" s="105"/>
      <c r="BY31" s="104"/>
      <c r="BZ31" s="105"/>
      <c r="CA31" s="105"/>
      <c r="CB31" s="104"/>
      <c r="CC31" s="105"/>
      <c r="CD31" s="105"/>
      <c r="CE31" s="104"/>
      <c r="CF31" s="134"/>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row>
    <row r="32" spans="1:1426" s="81" customFormat="1" ht="108" customHeight="1">
      <c r="A32" s="79"/>
      <c r="B32" s="80"/>
      <c r="C32" s="228"/>
      <c r="D32" s="243"/>
      <c r="E32" s="240"/>
      <c r="F32" s="131"/>
      <c r="G32" s="103"/>
      <c r="H32" s="131"/>
      <c r="I32" s="193"/>
      <c r="J32" s="85"/>
      <c r="K32" s="245" t="str">
        <f>IF(C32="","",
   IFERROR(
      INDEX(Resources!F:F, MATCH(C32, Resources!D:D, 0)),
      ""
   )
)</f>
        <v/>
      </c>
      <c r="L32" s="85"/>
      <c r="M32" s="218" t="str" cm="1">
        <f t="array" ref="M32">IF(I32="",
    "",
    _xlfn.LET(
      _xlpm.data, _xlfn._xlws.FILTER(
        'ALL Focus Questions'!$A$2:$BT$451,
        ('ALL Focus Questions'!$A$2:$A$451=G32) * ('ALL Focus Questions'!$E$2:$E$451=I32)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_xlfn.HSTACK(HYPERLINK(K32, _xlpm.firstCol), _xlpm.rest)
      )
    )
)</f>
        <v/>
      </c>
      <c r="N32" s="137"/>
      <c r="O32" s="105"/>
      <c r="P32" s="105"/>
      <c r="Q32" s="104"/>
      <c r="R32" s="105"/>
      <c r="S32" s="105"/>
      <c r="T32" s="104"/>
      <c r="U32" s="105"/>
      <c r="V32" s="105"/>
      <c r="W32" s="104"/>
      <c r="X32" s="105"/>
      <c r="Y32" s="105"/>
      <c r="Z32" s="104"/>
      <c r="AA32" s="105"/>
      <c r="AB32" s="105"/>
      <c r="AC32" s="104"/>
      <c r="AD32" s="105"/>
      <c r="AE32" s="105"/>
      <c r="AF32" s="104"/>
      <c r="AG32" s="105"/>
      <c r="AH32" s="105"/>
      <c r="AI32" s="104"/>
      <c r="AJ32" s="105"/>
      <c r="AK32" s="105"/>
      <c r="AL32" s="104"/>
      <c r="AM32" s="105"/>
      <c r="AN32" s="105"/>
      <c r="AO32" s="104"/>
      <c r="AP32" s="105"/>
      <c r="AQ32" s="105"/>
      <c r="AR32" s="104"/>
      <c r="AS32" s="105"/>
      <c r="AT32" s="105"/>
      <c r="AU32" s="104"/>
      <c r="AV32" s="105"/>
      <c r="AW32" s="105"/>
      <c r="AX32" s="104"/>
      <c r="AY32" s="105"/>
      <c r="AZ32" s="105"/>
      <c r="BA32" s="104"/>
      <c r="BB32" s="105"/>
      <c r="BC32" s="105"/>
      <c r="BD32" s="104"/>
      <c r="BE32" s="105"/>
      <c r="BF32" s="105"/>
      <c r="BG32" s="104"/>
      <c r="BH32" s="105"/>
      <c r="BI32" s="105"/>
      <c r="BJ32" s="104"/>
      <c r="BK32" s="105"/>
      <c r="BL32" s="105"/>
      <c r="BM32" s="104"/>
      <c r="BN32" s="105"/>
      <c r="BO32" s="105"/>
      <c r="BP32" s="104"/>
      <c r="BQ32" s="105"/>
      <c r="BR32" s="105"/>
      <c r="BS32" s="104"/>
      <c r="BT32" s="105"/>
      <c r="BU32" s="105"/>
      <c r="BV32" s="104"/>
      <c r="BW32" s="105"/>
      <c r="BX32" s="105"/>
      <c r="BY32" s="104"/>
      <c r="BZ32" s="105"/>
      <c r="CA32" s="105"/>
      <c r="CB32" s="104"/>
      <c r="CC32" s="105"/>
      <c r="CD32" s="105"/>
      <c r="CE32" s="104"/>
      <c r="CF32" s="134"/>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row>
    <row r="33" spans="1:1426" s="81" customFormat="1" ht="108" customHeight="1">
      <c r="A33" s="79"/>
      <c r="B33" s="80"/>
      <c r="C33" s="228"/>
      <c r="D33" s="243"/>
      <c r="E33" s="240"/>
      <c r="F33" s="131"/>
      <c r="G33" s="103"/>
      <c r="H33" s="131"/>
      <c r="I33" s="193"/>
      <c r="J33" s="85"/>
      <c r="K33" s="245" t="str">
        <f>IF(C33="","",
   IFERROR(
      INDEX(Resources!F:F, MATCH(C33, Resources!D:D, 0)),
      ""
   )
)</f>
        <v/>
      </c>
      <c r="L33" s="85"/>
      <c r="M33" s="218" t="str" cm="1">
        <f t="array" ref="M33">IF(I33="",
    "",
    _xlfn.LET(
      _xlpm.data, _xlfn._xlws.FILTER(
        'ALL Focus Questions'!$A$2:$BT$451,
        ('ALL Focus Questions'!$A$2:$A$451=G33) * ('ALL Focus Questions'!$E$2:$E$451=I33)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_xlfn.HSTACK(HYPERLINK(K33, _xlpm.firstCol), _xlpm.rest)
      )
    )
)</f>
        <v/>
      </c>
      <c r="N33" s="137"/>
      <c r="O33" s="105"/>
      <c r="P33" s="105"/>
      <c r="Q33" s="104"/>
      <c r="R33" s="105"/>
      <c r="S33" s="105"/>
      <c r="T33" s="104"/>
      <c r="U33" s="105"/>
      <c r="V33" s="105"/>
      <c r="W33" s="104"/>
      <c r="X33" s="105"/>
      <c r="Y33" s="105"/>
      <c r="Z33" s="104"/>
      <c r="AA33" s="105"/>
      <c r="AB33" s="105"/>
      <c r="AC33" s="104"/>
      <c r="AD33" s="105"/>
      <c r="AE33" s="105"/>
      <c r="AF33" s="104"/>
      <c r="AG33" s="105"/>
      <c r="AH33" s="105"/>
      <c r="AI33" s="104"/>
      <c r="AJ33" s="105"/>
      <c r="AK33" s="105"/>
      <c r="AL33" s="104"/>
      <c r="AM33" s="105"/>
      <c r="AN33" s="105"/>
      <c r="AO33" s="104"/>
      <c r="AP33" s="105"/>
      <c r="AQ33" s="105"/>
      <c r="AR33" s="104"/>
      <c r="AS33" s="105"/>
      <c r="AT33" s="105"/>
      <c r="AU33" s="104"/>
      <c r="AV33" s="105"/>
      <c r="AW33" s="105"/>
      <c r="AX33" s="104"/>
      <c r="AY33" s="105"/>
      <c r="AZ33" s="105"/>
      <c r="BA33" s="104"/>
      <c r="BB33" s="105"/>
      <c r="BC33" s="105"/>
      <c r="BD33" s="104"/>
      <c r="BE33" s="105"/>
      <c r="BF33" s="105"/>
      <c r="BG33" s="104"/>
      <c r="BH33" s="105"/>
      <c r="BI33" s="105"/>
      <c r="BJ33" s="104"/>
      <c r="BK33" s="105"/>
      <c r="BL33" s="105"/>
      <c r="BM33" s="104"/>
      <c r="BN33" s="105"/>
      <c r="BO33" s="105"/>
      <c r="BP33" s="104"/>
      <c r="BQ33" s="105"/>
      <c r="BR33" s="105"/>
      <c r="BS33" s="104"/>
      <c r="BT33" s="105"/>
      <c r="BU33" s="105"/>
      <c r="BV33" s="104"/>
      <c r="BW33" s="105"/>
      <c r="BX33" s="105"/>
      <c r="BY33" s="104"/>
      <c r="BZ33" s="105"/>
      <c r="CA33" s="105"/>
      <c r="CB33" s="104"/>
      <c r="CC33" s="105"/>
      <c r="CD33" s="105"/>
      <c r="CE33" s="104"/>
      <c r="CF33" s="134"/>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row>
    <row r="34" spans="1:1426" s="81" customFormat="1" ht="108" customHeight="1">
      <c r="A34" s="79"/>
      <c r="B34" s="80"/>
      <c r="C34" s="228"/>
      <c r="D34" s="243"/>
      <c r="E34" s="240"/>
      <c r="F34" s="131"/>
      <c r="G34" s="103"/>
      <c r="H34" s="131"/>
      <c r="I34" s="193"/>
      <c r="J34" s="85"/>
      <c r="K34" s="245" t="str">
        <f>IF(C34="","",
   IFERROR(
      INDEX(Resources!F:F, MATCH(C34, Resources!D:D, 0)),
      ""
   )
)</f>
        <v/>
      </c>
      <c r="L34" s="85"/>
      <c r="M34" s="218" t="str" cm="1">
        <f t="array" ref="M34">IF(I34="",
    "",
    _xlfn.LET(
      _xlpm.data, _xlfn._xlws.FILTER(
        'ALL Focus Questions'!$A$2:$BT$451,
        ('ALL Focus Questions'!$A$2:$A$451=G34) * ('ALL Focus Questions'!$E$2:$E$451=I34)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_xlfn.HSTACK(HYPERLINK(K34, _xlpm.firstCol), _xlpm.rest)
      )
    )
)</f>
        <v/>
      </c>
      <c r="N34" s="137"/>
      <c r="O34" s="105"/>
      <c r="P34" s="105"/>
      <c r="Q34" s="104"/>
      <c r="R34" s="105"/>
      <c r="S34" s="105"/>
      <c r="T34" s="104"/>
      <c r="U34" s="105"/>
      <c r="V34" s="105"/>
      <c r="W34" s="104"/>
      <c r="X34" s="105"/>
      <c r="Y34" s="105"/>
      <c r="Z34" s="104"/>
      <c r="AA34" s="105"/>
      <c r="AB34" s="105"/>
      <c r="AC34" s="104"/>
      <c r="AD34" s="105"/>
      <c r="AE34" s="105"/>
      <c r="AF34" s="104"/>
      <c r="AG34" s="105"/>
      <c r="AH34" s="105"/>
      <c r="AI34" s="104"/>
      <c r="AJ34" s="105"/>
      <c r="AK34" s="105"/>
      <c r="AL34" s="104"/>
      <c r="AM34" s="105"/>
      <c r="AN34" s="105"/>
      <c r="AO34" s="104"/>
      <c r="AP34" s="105"/>
      <c r="AQ34" s="105"/>
      <c r="AR34" s="104"/>
      <c r="AS34" s="105"/>
      <c r="AT34" s="105"/>
      <c r="AU34" s="104"/>
      <c r="AV34" s="105"/>
      <c r="AW34" s="105"/>
      <c r="AX34" s="104"/>
      <c r="AY34" s="105"/>
      <c r="AZ34" s="105"/>
      <c r="BA34" s="104"/>
      <c r="BB34" s="105"/>
      <c r="BC34" s="105"/>
      <c r="BD34" s="104"/>
      <c r="BE34" s="105"/>
      <c r="BF34" s="105"/>
      <c r="BG34" s="104"/>
      <c r="BH34" s="105"/>
      <c r="BI34" s="105"/>
      <c r="BJ34" s="104"/>
      <c r="BK34" s="105"/>
      <c r="BL34" s="105"/>
      <c r="BM34" s="104"/>
      <c r="BN34" s="105"/>
      <c r="BO34" s="105"/>
      <c r="BP34" s="104"/>
      <c r="BQ34" s="105"/>
      <c r="BR34" s="105"/>
      <c r="BS34" s="104"/>
      <c r="BT34" s="105"/>
      <c r="BU34" s="105"/>
      <c r="BV34" s="104"/>
      <c r="BW34" s="105"/>
      <c r="BX34" s="105"/>
      <c r="BY34" s="104"/>
      <c r="BZ34" s="105"/>
      <c r="CA34" s="105"/>
      <c r="CB34" s="104"/>
      <c r="CC34" s="105"/>
      <c r="CD34" s="105"/>
      <c r="CE34" s="104"/>
      <c r="CF34" s="1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row>
    <row r="35" spans="1:1426" s="81" customFormat="1" ht="108" customHeight="1">
      <c r="A35" s="79"/>
      <c r="B35" s="80"/>
      <c r="C35" s="228"/>
      <c r="D35" s="243"/>
      <c r="E35" s="240"/>
      <c r="F35" s="131"/>
      <c r="G35" s="103"/>
      <c r="H35" s="131"/>
      <c r="I35" s="193"/>
      <c r="J35" s="85"/>
      <c r="K35" s="245" t="str">
        <f>IF(C35="","",
   IFERROR(
      INDEX(Resources!F:F, MATCH(C35, Resources!D:D, 0)),
      ""
   )
)</f>
        <v/>
      </c>
      <c r="L35" s="85"/>
      <c r="M35" s="218" t="str" cm="1">
        <f t="array" ref="M35">IF(I35="",
    "",
    _xlfn.LET(
      _xlpm.data, _xlfn._xlws.FILTER(
        'ALL Focus Questions'!$A$2:$BT$451,
        ('ALL Focus Questions'!$A$2:$A$451=G35) * ('ALL Focus Questions'!$E$2:$E$451=I35)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_xlfn.HSTACK(HYPERLINK(K35, _xlpm.firstCol), _xlpm.rest)
      )
    )
)</f>
        <v/>
      </c>
      <c r="N35" s="137"/>
      <c r="O35" s="105"/>
      <c r="P35" s="105"/>
      <c r="Q35" s="104"/>
      <c r="R35" s="105"/>
      <c r="S35" s="105"/>
      <c r="T35" s="104"/>
      <c r="U35" s="105"/>
      <c r="V35" s="105"/>
      <c r="W35" s="104"/>
      <c r="X35" s="105"/>
      <c r="Y35" s="105"/>
      <c r="Z35" s="104"/>
      <c r="AA35" s="105"/>
      <c r="AB35" s="105"/>
      <c r="AC35" s="104"/>
      <c r="AD35" s="105"/>
      <c r="AE35" s="105"/>
      <c r="AF35" s="104"/>
      <c r="AG35" s="105"/>
      <c r="AH35" s="105"/>
      <c r="AI35" s="104"/>
      <c r="AJ35" s="105"/>
      <c r="AK35" s="105"/>
      <c r="AL35" s="104"/>
      <c r="AM35" s="105"/>
      <c r="AN35" s="105"/>
      <c r="AO35" s="104"/>
      <c r="AP35" s="105"/>
      <c r="AQ35" s="105"/>
      <c r="AR35" s="104"/>
      <c r="AS35" s="105"/>
      <c r="AT35" s="105"/>
      <c r="AU35" s="104"/>
      <c r="AV35" s="105"/>
      <c r="AW35" s="105"/>
      <c r="AX35" s="104"/>
      <c r="AY35" s="105"/>
      <c r="AZ35" s="105"/>
      <c r="BA35" s="104"/>
      <c r="BB35" s="105"/>
      <c r="BC35" s="105"/>
      <c r="BD35" s="104"/>
      <c r="BE35" s="105"/>
      <c r="BF35" s="105"/>
      <c r="BG35" s="104"/>
      <c r="BH35" s="105"/>
      <c r="BI35" s="105"/>
      <c r="BJ35" s="104"/>
      <c r="BK35" s="105"/>
      <c r="BL35" s="105"/>
      <c r="BM35" s="104"/>
      <c r="BN35" s="105"/>
      <c r="BO35" s="105"/>
      <c r="BP35" s="104"/>
      <c r="BQ35" s="105"/>
      <c r="BR35" s="105"/>
      <c r="BS35" s="104"/>
      <c r="BT35" s="105"/>
      <c r="BU35" s="105"/>
      <c r="BV35" s="104"/>
      <c r="BW35" s="105"/>
      <c r="BX35" s="105"/>
      <c r="BY35" s="104"/>
      <c r="BZ35" s="105"/>
      <c r="CA35" s="105"/>
      <c r="CB35" s="104"/>
      <c r="CC35" s="105"/>
      <c r="CD35" s="105"/>
      <c r="CE35" s="104"/>
      <c r="CF35" s="134"/>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row>
    <row r="36" spans="1:1426" s="81" customFormat="1" ht="108" customHeight="1">
      <c r="A36" s="79"/>
      <c r="B36" s="80"/>
      <c r="C36" s="228"/>
      <c r="D36" s="243"/>
      <c r="E36" s="240"/>
      <c r="F36" s="131"/>
      <c r="G36" s="103"/>
      <c r="H36" s="131"/>
      <c r="I36" s="193"/>
      <c r="J36" s="85"/>
      <c r="K36" s="245" t="str">
        <f>IF(C36="","",
   IFERROR(
      INDEX(Resources!F:F, MATCH(C36, Resources!D:D, 0)),
      ""
   )
)</f>
        <v/>
      </c>
      <c r="L36" s="85"/>
      <c r="M36" s="218" t="str" cm="1">
        <f t="array" ref="M36">IF(I36="",
    "",
    _xlfn.LET(
      _xlpm.data, _xlfn._xlws.FILTER(
        'ALL Focus Questions'!$A$2:$BT$451,
        ('ALL Focus Questions'!$A$2:$A$451=G36) * ('ALL Focus Questions'!$E$2:$E$451=I36)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_xlfn.HSTACK(HYPERLINK(K36, _xlpm.firstCol), _xlpm.rest)
      )
    )
)</f>
        <v/>
      </c>
      <c r="N36" s="137"/>
      <c r="O36" s="105"/>
      <c r="P36" s="105"/>
      <c r="Q36" s="104"/>
      <c r="R36" s="105"/>
      <c r="S36" s="105"/>
      <c r="T36" s="104"/>
      <c r="U36" s="105"/>
      <c r="V36" s="105"/>
      <c r="W36" s="104"/>
      <c r="X36" s="105"/>
      <c r="Y36" s="105"/>
      <c r="Z36" s="104"/>
      <c r="AA36" s="105"/>
      <c r="AB36" s="105"/>
      <c r="AC36" s="104"/>
      <c r="AD36" s="105"/>
      <c r="AE36" s="105"/>
      <c r="AF36" s="104"/>
      <c r="AG36" s="105"/>
      <c r="AH36" s="105"/>
      <c r="AI36" s="104"/>
      <c r="AJ36" s="105"/>
      <c r="AK36" s="105"/>
      <c r="AL36" s="104"/>
      <c r="AM36" s="105"/>
      <c r="AN36" s="105"/>
      <c r="AO36" s="104"/>
      <c r="AP36" s="105"/>
      <c r="AQ36" s="105"/>
      <c r="AR36" s="104"/>
      <c r="AS36" s="105"/>
      <c r="AT36" s="105"/>
      <c r="AU36" s="104"/>
      <c r="AV36" s="105"/>
      <c r="AW36" s="105"/>
      <c r="AX36" s="104"/>
      <c r="AY36" s="105"/>
      <c r="AZ36" s="105"/>
      <c r="BA36" s="104"/>
      <c r="BB36" s="105"/>
      <c r="BC36" s="105"/>
      <c r="BD36" s="104"/>
      <c r="BE36" s="105"/>
      <c r="BF36" s="105"/>
      <c r="BG36" s="104"/>
      <c r="BH36" s="105"/>
      <c r="BI36" s="105"/>
      <c r="BJ36" s="104"/>
      <c r="BK36" s="105"/>
      <c r="BL36" s="105"/>
      <c r="BM36" s="104"/>
      <c r="BN36" s="105"/>
      <c r="BO36" s="105"/>
      <c r="BP36" s="104"/>
      <c r="BQ36" s="105"/>
      <c r="BR36" s="105"/>
      <c r="BS36" s="104"/>
      <c r="BT36" s="105"/>
      <c r="BU36" s="105"/>
      <c r="BV36" s="104"/>
      <c r="BW36" s="105"/>
      <c r="BX36" s="105"/>
      <c r="BY36" s="104"/>
      <c r="BZ36" s="105"/>
      <c r="CA36" s="105"/>
      <c r="CB36" s="104"/>
      <c r="CC36" s="105"/>
      <c r="CD36" s="105"/>
      <c r="CE36" s="104"/>
      <c r="CF36" s="134"/>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row>
    <row r="37" spans="1:1426" s="81" customFormat="1" ht="108" customHeight="1">
      <c r="A37" s="79"/>
      <c r="B37" s="80"/>
      <c r="C37" s="228"/>
      <c r="D37" s="243"/>
      <c r="E37" s="240"/>
      <c r="F37" s="131"/>
      <c r="G37" s="103"/>
      <c r="H37" s="131"/>
      <c r="I37" s="193" t="s">
        <v>1362</v>
      </c>
      <c r="J37" s="85"/>
      <c r="K37" s="245" t="str">
        <f>IF(C37="","",
   IFERROR(
      INDEX(Resources!F:F, MATCH(C37, Resources!D:D, 0)),
      ""
   )
)</f>
        <v/>
      </c>
      <c r="L37" s="85"/>
      <c r="M37" s="218" t="str" cm="1">
        <f t="array" ref="M37">IF(I37="",
    "",
    _xlfn.LET(
      _xlpm.data, _xlfn._xlws.FILTER(
        'ALL Focus Questions'!$A$2:$BT$451,
        ('ALL Focus Questions'!$A$2:$A$451=G37) * ('ALL Focus Questions'!$E$2:$E$451=I37)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_xlfn.HSTACK(HYPERLINK(K37, _xlpm.firstCol), _xlpm.rest)
      )
    )
)</f>
        <v>This is being managed or is not applicable to the use case.</v>
      </c>
      <c r="N37" s="137"/>
      <c r="O37" s="105"/>
      <c r="P37" s="105"/>
      <c r="Q37" s="104"/>
      <c r="R37" s="105"/>
      <c r="S37" s="105"/>
      <c r="T37" s="104"/>
      <c r="U37" s="105"/>
      <c r="V37" s="105"/>
      <c r="W37" s="104"/>
      <c r="X37" s="105"/>
      <c r="Y37" s="105"/>
      <c r="Z37" s="104"/>
      <c r="AA37" s="105"/>
      <c r="AB37" s="105"/>
      <c r="AC37" s="104"/>
      <c r="AD37" s="105"/>
      <c r="AE37" s="105"/>
      <c r="AF37" s="104"/>
      <c r="AG37" s="105"/>
      <c r="AH37" s="105"/>
      <c r="AI37" s="104"/>
      <c r="AJ37" s="105"/>
      <c r="AK37" s="105"/>
      <c r="AL37" s="104"/>
      <c r="AM37" s="105"/>
      <c r="AN37" s="105"/>
      <c r="AO37" s="104"/>
      <c r="AP37" s="105"/>
      <c r="AQ37" s="105"/>
      <c r="AR37" s="104"/>
      <c r="AS37" s="105"/>
      <c r="AT37" s="105"/>
      <c r="AU37" s="104"/>
      <c r="AV37" s="105"/>
      <c r="AW37" s="105"/>
      <c r="AX37" s="104"/>
      <c r="AY37" s="105"/>
      <c r="AZ37" s="105"/>
      <c r="BA37" s="104"/>
      <c r="BB37" s="105"/>
      <c r="BC37" s="105"/>
      <c r="BD37" s="104"/>
      <c r="BE37" s="105"/>
      <c r="BF37" s="105"/>
      <c r="BG37" s="104"/>
      <c r="BH37" s="105"/>
      <c r="BI37" s="105"/>
      <c r="BJ37" s="104"/>
      <c r="BK37" s="105"/>
      <c r="BL37" s="105"/>
      <c r="BM37" s="104"/>
      <c r="BN37" s="105"/>
      <c r="BO37" s="105"/>
      <c r="BP37" s="104"/>
      <c r="BQ37" s="105"/>
      <c r="BR37" s="105"/>
      <c r="BS37" s="104"/>
      <c r="BT37" s="105"/>
      <c r="BU37" s="105"/>
      <c r="BV37" s="104"/>
      <c r="BW37" s="105"/>
      <c r="BX37" s="105"/>
      <c r="BY37" s="104"/>
      <c r="BZ37" s="105"/>
      <c r="CA37" s="105"/>
      <c r="CB37" s="104"/>
      <c r="CC37" s="105"/>
      <c r="CD37" s="105"/>
      <c r="CE37" s="104"/>
      <c r="CF37" s="134"/>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row>
    <row r="38" spans="1:1426" s="81" customFormat="1" ht="108" customHeight="1">
      <c r="A38" s="79"/>
      <c r="B38" s="80"/>
      <c r="C38" s="228"/>
      <c r="D38" s="243"/>
      <c r="E38" s="240"/>
      <c r="F38" s="131"/>
      <c r="G38" s="103"/>
      <c r="H38" s="131"/>
      <c r="I38" s="193" t="s">
        <v>1007</v>
      </c>
      <c r="J38" s="85"/>
      <c r="K38" s="245" t="str">
        <f>IF(C38="","",
   IFERROR(
      INDEX(Resources!F:F, MATCH(C38, Resources!D:D, 0)),
      ""
   )
)</f>
        <v/>
      </c>
      <c r="L38" s="85"/>
      <c r="M38" s="218" t="str" cm="1">
        <f t="array" ref="M38">IF(I38="",
    "",
    _xlfn.LET(
      _xlpm.data, _xlfn._xlws.FILTER(
        'ALL Focus Questions'!$A$2:$BT$451,
        ('ALL Focus Questions'!$A$2:$A$451=G38) * ('ALL Focus Questions'!$E$2:$E$451=I38)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_xlfn.HSTACK(HYPERLINK(K38, _xlpm.firstCol), _xlpm.rest)
      )
    )
)</f>
        <v>This is being managed or is not applicable to the use case.</v>
      </c>
      <c r="N38" s="137"/>
      <c r="O38" s="105"/>
      <c r="P38" s="105"/>
      <c r="Q38" s="104"/>
      <c r="R38" s="105"/>
      <c r="S38" s="105"/>
      <c r="T38" s="104"/>
      <c r="U38" s="105"/>
      <c r="V38" s="105"/>
      <c r="W38" s="104"/>
      <c r="X38" s="105"/>
      <c r="Y38" s="105"/>
      <c r="Z38" s="104"/>
      <c r="AA38" s="105"/>
      <c r="AB38" s="105"/>
      <c r="AC38" s="104"/>
      <c r="AD38" s="105"/>
      <c r="AE38" s="105"/>
      <c r="AF38" s="104"/>
      <c r="AG38" s="105"/>
      <c r="AH38" s="105"/>
      <c r="AI38" s="104"/>
      <c r="AJ38" s="105"/>
      <c r="AK38" s="105"/>
      <c r="AL38" s="104"/>
      <c r="AM38" s="105"/>
      <c r="AN38" s="105"/>
      <c r="AO38" s="104"/>
      <c r="AP38" s="105"/>
      <c r="AQ38" s="105"/>
      <c r="AR38" s="104"/>
      <c r="AS38" s="105"/>
      <c r="AT38" s="105"/>
      <c r="AU38" s="104"/>
      <c r="AV38" s="105"/>
      <c r="AW38" s="105"/>
      <c r="AX38" s="104"/>
      <c r="AY38" s="105"/>
      <c r="AZ38" s="105"/>
      <c r="BA38" s="104"/>
      <c r="BB38" s="105"/>
      <c r="BC38" s="105"/>
      <c r="BD38" s="104"/>
      <c r="BE38" s="105"/>
      <c r="BF38" s="105"/>
      <c r="BG38" s="104"/>
      <c r="BH38" s="105"/>
      <c r="BI38" s="105"/>
      <c r="BJ38" s="104"/>
      <c r="BK38" s="105"/>
      <c r="BL38" s="105"/>
      <c r="BM38" s="104"/>
      <c r="BN38" s="105"/>
      <c r="BO38" s="105"/>
      <c r="BP38" s="104"/>
      <c r="BQ38" s="105"/>
      <c r="BR38" s="105"/>
      <c r="BS38" s="104"/>
      <c r="BT38" s="105"/>
      <c r="BU38" s="105"/>
      <c r="BV38" s="104"/>
      <c r="BW38" s="105"/>
      <c r="BX38" s="105"/>
      <c r="BY38" s="104"/>
      <c r="BZ38" s="105"/>
      <c r="CA38" s="105"/>
      <c r="CB38" s="104"/>
      <c r="CC38" s="105"/>
      <c r="CD38" s="105"/>
      <c r="CE38" s="104"/>
      <c r="CF38" s="134"/>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row>
    <row r="39" spans="1:1426" s="81" customFormat="1" ht="108" customHeight="1">
      <c r="A39" s="79"/>
      <c r="B39" s="80"/>
      <c r="C39" s="228"/>
      <c r="D39" s="243"/>
      <c r="E39" s="240"/>
      <c r="F39" s="131"/>
      <c r="G39" s="103"/>
      <c r="H39" s="131"/>
      <c r="I39" s="193" t="s">
        <v>1007</v>
      </c>
      <c r="J39" s="85"/>
      <c r="K39" s="245" t="str">
        <f>IF(C39="","",
   IFERROR(
      INDEX(Resources!F:F, MATCH(C39, Resources!D:D, 0)),
      ""
   )
)</f>
        <v/>
      </c>
      <c r="L39" s="85"/>
      <c r="M39" s="218" t="str" cm="1">
        <f t="array" ref="M39">IF(I39="",
    "",
    _xlfn.LET(
      _xlpm.data, _xlfn._xlws.FILTER(
        'ALL Focus Questions'!$A$2:$BT$451,
        ('ALL Focus Questions'!$A$2:$A$451=G39) * ('ALL Focus Questions'!$E$2:$E$451=I39)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_xlfn.HSTACK(HYPERLINK(K39, _xlpm.firstCol), _xlpm.rest)
      )
    )
)</f>
        <v>This is being managed or is not applicable to the use case.</v>
      </c>
      <c r="N39" s="137"/>
      <c r="O39" s="105"/>
      <c r="P39" s="105"/>
      <c r="Q39" s="104"/>
      <c r="R39" s="105"/>
      <c r="S39" s="105"/>
      <c r="T39" s="104"/>
      <c r="U39" s="105"/>
      <c r="V39" s="105"/>
      <c r="W39" s="104"/>
      <c r="X39" s="105"/>
      <c r="Y39" s="105"/>
      <c r="Z39" s="104"/>
      <c r="AA39" s="105"/>
      <c r="AB39" s="105"/>
      <c r="AC39" s="104"/>
      <c r="AD39" s="105"/>
      <c r="AE39" s="105"/>
      <c r="AF39" s="104"/>
      <c r="AG39" s="105"/>
      <c r="AH39" s="105"/>
      <c r="AI39" s="104"/>
      <c r="AJ39" s="105"/>
      <c r="AK39" s="105"/>
      <c r="AL39" s="104"/>
      <c r="AM39" s="105"/>
      <c r="AN39" s="105"/>
      <c r="AO39" s="104"/>
      <c r="AP39" s="105"/>
      <c r="AQ39" s="105"/>
      <c r="AR39" s="104"/>
      <c r="AS39" s="105"/>
      <c r="AT39" s="105"/>
      <c r="AU39" s="104"/>
      <c r="AV39" s="105"/>
      <c r="AW39" s="105"/>
      <c r="AX39" s="104"/>
      <c r="AY39" s="105"/>
      <c r="AZ39" s="105"/>
      <c r="BA39" s="104"/>
      <c r="BB39" s="105"/>
      <c r="BC39" s="105"/>
      <c r="BD39" s="104"/>
      <c r="BE39" s="105"/>
      <c r="BF39" s="105"/>
      <c r="BG39" s="104"/>
      <c r="BH39" s="105"/>
      <c r="BI39" s="105"/>
      <c r="BJ39" s="104"/>
      <c r="BK39" s="105"/>
      <c r="BL39" s="105"/>
      <c r="BM39" s="104"/>
      <c r="BN39" s="105"/>
      <c r="BO39" s="105"/>
      <c r="BP39" s="104"/>
      <c r="BQ39" s="105"/>
      <c r="BR39" s="105"/>
      <c r="BS39" s="104"/>
      <c r="BT39" s="105"/>
      <c r="BU39" s="105"/>
      <c r="BV39" s="104"/>
      <c r="BW39" s="105"/>
      <c r="BX39" s="105"/>
      <c r="BY39" s="104"/>
      <c r="BZ39" s="105"/>
      <c r="CA39" s="105"/>
      <c r="CB39" s="104"/>
      <c r="CC39" s="105"/>
      <c r="CD39" s="105"/>
      <c r="CE39" s="104"/>
      <c r="CF39" s="134"/>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row>
    <row r="40" spans="1:1426" s="81" customFormat="1" ht="108" customHeight="1">
      <c r="A40" s="79"/>
      <c r="B40" s="80"/>
      <c r="C40" s="228"/>
      <c r="D40" s="243"/>
      <c r="E40" s="240"/>
      <c r="F40" s="131"/>
      <c r="G40" s="103"/>
      <c r="H40" s="131"/>
      <c r="I40" s="193" t="s">
        <v>1007</v>
      </c>
      <c r="J40" s="85"/>
      <c r="K40" s="245" t="str">
        <f>IF(C40="","",
   IFERROR(
      INDEX(Resources!F:F, MATCH(C40, Resources!D:D, 0)),
      ""
   )
)</f>
        <v/>
      </c>
      <c r="L40" s="85"/>
      <c r="M40" s="218" t="str" cm="1">
        <f t="array" ref="M40">IF(I40="",
    "",
    _xlfn.LET(
      _xlpm.data, _xlfn._xlws.FILTER(
        'ALL Focus Questions'!$A$2:$BT$451,
        ('ALL Focus Questions'!$A$2:$A$451=G40) * ('ALL Focus Questions'!$E$2:$E$451=I40)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_xlfn.HSTACK(HYPERLINK(K40, _xlpm.firstCol), _xlpm.rest)
      )
    )
)</f>
        <v>This is being managed or is not applicable to the use case.</v>
      </c>
      <c r="N40" s="137"/>
      <c r="O40" s="105"/>
      <c r="P40" s="105"/>
      <c r="Q40" s="104"/>
      <c r="R40" s="105"/>
      <c r="S40" s="105"/>
      <c r="T40" s="104"/>
      <c r="U40" s="105"/>
      <c r="V40" s="105"/>
      <c r="W40" s="104"/>
      <c r="X40" s="105"/>
      <c r="Y40" s="105"/>
      <c r="Z40" s="104"/>
      <c r="AA40" s="105"/>
      <c r="AB40" s="105"/>
      <c r="AC40" s="104"/>
      <c r="AD40" s="105"/>
      <c r="AE40" s="105"/>
      <c r="AF40" s="104"/>
      <c r="AG40" s="105"/>
      <c r="AH40" s="105"/>
      <c r="AI40" s="104"/>
      <c r="AJ40" s="105"/>
      <c r="AK40" s="105"/>
      <c r="AL40" s="104"/>
      <c r="AM40" s="105"/>
      <c r="AN40" s="105"/>
      <c r="AO40" s="104"/>
      <c r="AP40" s="105"/>
      <c r="AQ40" s="105"/>
      <c r="AR40" s="104"/>
      <c r="AS40" s="105"/>
      <c r="AT40" s="105"/>
      <c r="AU40" s="104"/>
      <c r="AV40" s="105"/>
      <c r="AW40" s="105"/>
      <c r="AX40" s="104"/>
      <c r="AY40" s="105"/>
      <c r="AZ40" s="105"/>
      <c r="BA40" s="104"/>
      <c r="BB40" s="105"/>
      <c r="BC40" s="105"/>
      <c r="BD40" s="104"/>
      <c r="BE40" s="105"/>
      <c r="BF40" s="105"/>
      <c r="BG40" s="104"/>
      <c r="BH40" s="105"/>
      <c r="BI40" s="105"/>
      <c r="BJ40" s="104"/>
      <c r="BK40" s="105"/>
      <c r="BL40" s="105"/>
      <c r="BM40" s="104"/>
      <c r="BN40" s="105"/>
      <c r="BO40" s="105"/>
      <c r="BP40" s="104"/>
      <c r="BQ40" s="105"/>
      <c r="BR40" s="105"/>
      <c r="BS40" s="104"/>
      <c r="BT40" s="105"/>
      <c r="BU40" s="105"/>
      <c r="BV40" s="104"/>
      <c r="BW40" s="105"/>
      <c r="BX40" s="105"/>
      <c r="BY40" s="104"/>
      <c r="BZ40" s="105"/>
      <c r="CA40" s="105"/>
      <c r="CB40" s="104"/>
      <c r="CC40" s="105"/>
      <c r="CD40" s="105"/>
      <c r="CE40" s="104"/>
      <c r="CF40" s="134"/>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row>
    <row r="41" spans="1:1426" s="81" customFormat="1" ht="108" customHeight="1">
      <c r="A41" s="79"/>
      <c r="B41" s="80"/>
      <c r="C41" s="228"/>
      <c r="D41" s="243"/>
      <c r="E41" s="240"/>
      <c r="F41" s="131"/>
      <c r="G41" s="103"/>
      <c r="H41" s="131"/>
      <c r="I41" s="193" t="s">
        <v>1362</v>
      </c>
      <c r="J41" s="85"/>
      <c r="K41" s="245" t="str">
        <f>IF(C41="","",
   IFERROR(
      INDEX(Resources!F:F, MATCH(C41, Resources!D:D, 0)),
      ""
   )
)</f>
        <v/>
      </c>
      <c r="L41" s="85"/>
      <c r="M41" s="218" t="str" cm="1">
        <f t="array" ref="M41">IF(I41="",
    "",
    _xlfn.LET(
      _xlpm.data, _xlfn._xlws.FILTER(
        'ALL Focus Questions'!$A$2:$BT$451,
        ('ALL Focus Questions'!$A$2:$A$451=G41) * ('ALL Focus Questions'!$E$2:$E$451=I41)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_xlfn.HSTACK(HYPERLINK(K41, _xlpm.firstCol), _xlpm.rest)
      )
    )
)</f>
        <v>This is being managed or is not applicable to the use case.</v>
      </c>
      <c r="N41" s="137"/>
      <c r="O41" s="105"/>
      <c r="P41" s="105"/>
      <c r="Q41" s="104"/>
      <c r="R41" s="105"/>
      <c r="S41" s="105"/>
      <c r="T41" s="104"/>
      <c r="U41" s="105"/>
      <c r="V41" s="105"/>
      <c r="W41" s="104"/>
      <c r="X41" s="105"/>
      <c r="Y41" s="105"/>
      <c r="Z41" s="104"/>
      <c r="AA41" s="105"/>
      <c r="AB41" s="105"/>
      <c r="AC41" s="104"/>
      <c r="AD41" s="105"/>
      <c r="AE41" s="105"/>
      <c r="AF41" s="104"/>
      <c r="AG41" s="105"/>
      <c r="AH41" s="105"/>
      <c r="AI41" s="104"/>
      <c r="AJ41" s="105"/>
      <c r="AK41" s="105"/>
      <c r="AL41" s="104"/>
      <c r="AM41" s="105"/>
      <c r="AN41" s="105"/>
      <c r="AO41" s="104"/>
      <c r="AP41" s="105"/>
      <c r="AQ41" s="105"/>
      <c r="AR41" s="104"/>
      <c r="AS41" s="105"/>
      <c r="AT41" s="105"/>
      <c r="AU41" s="104"/>
      <c r="AV41" s="105"/>
      <c r="AW41" s="105"/>
      <c r="AX41" s="104"/>
      <c r="AY41" s="105"/>
      <c r="AZ41" s="105"/>
      <c r="BA41" s="104"/>
      <c r="BB41" s="105"/>
      <c r="BC41" s="105"/>
      <c r="BD41" s="104"/>
      <c r="BE41" s="105"/>
      <c r="BF41" s="105"/>
      <c r="BG41" s="104"/>
      <c r="BH41" s="105"/>
      <c r="BI41" s="105"/>
      <c r="BJ41" s="104"/>
      <c r="BK41" s="105"/>
      <c r="BL41" s="105"/>
      <c r="BM41" s="104"/>
      <c r="BN41" s="105"/>
      <c r="BO41" s="105"/>
      <c r="BP41" s="104"/>
      <c r="BQ41" s="105"/>
      <c r="BR41" s="105"/>
      <c r="BS41" s="104"/>
      <c r="BT41" s="105"/>
      <c r="BU41" s="105"/>
      <c r="BV41" s="104"/>
      <c r="BW41" s="105"/>
      <c r="BX41" s="105"/>
      <c r="BY41" s="104"/>
      <c r="BZ41" s="105"/>
      <c r="CA41" s="105"/>
      <c r="CB41" s="104"/>
      <c r="CC41" s="105"/>
      <c r="CD41" s="105"/>
      <c r="CE41" s="104"/>
      <c r="CF41" s="134"/>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row>
    <row r="42" spans="1:1426" s="81" customFormat="1" ht="108" customHeight="1">
      <c r="A42" s="79"/>
      <c r="B42" s="80"/>
      <c r="C42" s="228"/>
      <c r="D42" s="243"/>
      <c r="E42" s="240"/>
      <c r="F42" s="131"/>
      <c r="G42" s="103"/>
      <c r="H42" s="131"/>
      <c r="I42" s="193"/>
      <c r="J42" s="85"/>
      <c r="K42" s="245" t="str">
        <f>IF(C42="","",
   IFERROR(
      INDEX(Resources!F:F, MATCH(C42, Resources!D:D, 0)),
      ""
   )
)</f>
        <v/>
      </c>
      <c r="L42" s="85"/>
      <c r="M42" s="218" t="str" cm="1">
        <f t="array" ref="M42">IF(I42="",
    "",
    _xlfn.LET(
      _xlpm.data, _xlfn._xlws.FILTER(
        'ALL Focus Questions'!$A$2:$BT$451,
        ('ALL Focus Questions'!$A$2:$A$451=G42) * ('ALL Focus Questions'!$E$2:$E$451=I42)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_xlfn.HSTACK(HYPERLINK(K42, _xlpm.firstCol), _xlpm.rest)
      )
    )
)</f>
        <v/>
      </c>
      <c r="N42" s="137"/>
      <c r="O42" s="105"/>
      <c r="P42" s="105"/>
      <c r="Q42" s="104"/>
      <c r="R42" s="105"/>
      <c r="S42" s="105"/>
      <c r="T42" s="104"/>
      <c r="U42" s="105"/>
      <c r="V42" s="105"/>
      <c r="W42" s="104"/>
      <c r="X42" s="105"/>
      <c r="Y42" s="105"/>
      <c r="Z42" s="104"/>
      <c r="AA42" s="105"/>
      <c r="AB42" s="105"/>
      <c r="AC42" s="104"/>
      <c r="AD42" s="105"/>
      <c r="AE42" s="105"/>
      <c r="AF42" s="104"/>
      <c r="AG42" s="105"/>
      <c r="AH42" s="105"/>
      <c r="AI42" s="104"/>
      <c r="AJ42" s="105"/>
      <c r="AK42" s="105"/>
      <c r="AL42" s="104"/>
      <c r="AM42" s="105"/>
      <c r="AN42" s="105"/>
      <c r="AO42" s="104"/>
      <c r="AP42" s="105"/>
      <c r="AQ42" s="105"/>
      <c r="AR42" s="104"/>
      <c r="AS42" s="105"/>
      <c r="AT42" s="105"/>
      <c r="AU42" s="104"/>
      <c r="AV42" s="105"/>
      <c r="AW42" s="105"/>
      <c r="AX42" s="104"/>
      <c r="AY42" s="105"/>
      <c r="AZ42" s="105"/>
      <c r="BA42" s="104"/>
      <c r="BB42" s="105"/>
      <c r="BC42" s="105"/>
      <c r="BD42" s="104"/>
      <c r="BE42" s="105"/>
      <c r="BF42" s="105"/>
      <c r="BG42" s="104"/>
      <c r="BH42" s="105"/>
      <c r="BI42" s="105"/>
      <c r="BJ42" s="104"/>
      <c r="BK42" s="105"/>
      <c r="BL42" s="105"/>
      <c r="BM42" s="104"/>
      <c r="BN42" s="105"/>
      <c r="BO42" s="105"/>
      <c r="BP42" s="104"/>
      <c r="BQ42" s="105"/>
      <c r="BR42" s="105"/>
      <c r="BS42" s="104"/>
      <c r="BT42" s="105"/>
      <c r="BU42" s="105"/>
      <c r="BV42" s="104"/>
      <c r="BW42" s="105"/>
      <c r="BX42" s="105"/>
      <c r="BY42" s="104"/>
      <c r="BZ42" s="105"/>
      <c r="CA42" s="105"/>
      <c r="CB42" s="104"/>
      <c r="CC42" s="105"/>
      <c r="CD42" s="105"/>
      <c r="CE42" s="104"/>
      <c r="CF42" s="134"/>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row>
    <row r="43" spans="1:1426" s="81" customFormat="1" ht="108" customHeight="1">
      <c r="A43" s="79"/>
      <c r="B43" s="80"/>
      <c r="C43" s="228"/>
      <c r="D43" s="243"/>
      <c r="E43" s="240"/>
      <c r="F43" s="131"/>
      <c r="G43" s="103"/>
      <c r="H43" s="131"/>
      <c r="I43" s="193"/>
      <c r="J43" s="85"/>
      <c r="K43" s="245" t="str">
        <f>IF(C43="","",
   IFERROR(
      INDEX(Resources!F:F, MATCH(C43, Resources!D:D, 0)),
      ""
   )
)</f>
        <v/>
      </c>
      <c r="L43" s="85"/>
      <c r="M43" s="218" t="str" cm="1">
        <f t="array" ref="M43">IF(I43="",
    "",
    _xlfn.LET(
      _xlpm.data, _xlfn._xlws.FILTER(
        'ALL Focus Questions'!$A$2:$BT$451,
        ('ALL Focus Questions'!$A$2:$A$451=G43) * ('ALL Focus Questions'!$E$2:$E$451=I43)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_xlfn.HSTACK(HYPERLINK(K43, _xlpm.firstCol), _xlpm.rest)
      )
    )
)</f>
        <v/>
      </c>
      <c r="N43" s="137"/>
      <c r="O43" s="105"/>
      <c r="P43" s="105"/>
      <c r="Q43" s="104"/>
      <c r="R43" s="105"/>
      <c r="S43" s="105"/>
      <c r="T43" s="104"/>
      <c r="U43" s="105"/>
      <c r="V43" s="105"/>
      <c r="W43" s="104"/>
      <c r="X43" s="105"/>
      <c r="Y43" s="105"/>
      <c r="Z43" s="104"/>
      <c r="AA43" s="105"/>
      <c r="AB43" s="105"/>
      <c r="AC43" s="104"/>
      <c r="AD43" s="105"/>
      <c r="AE43" s="105"/>
      <c r="AF43" s="104"/>
      <c r="AG43" s="105"/>
      <c r="AH43" s="105"/>
      <c r="AI43" s="104"/>
      <c r="AJ43" s="105"/>
      <c r="AK43" s="105"/>
      <c r="AL43" s="104"/>
      <c r="AM43" s="105"/>
      <c r="AN43" s="105"/>
      <c r="AO43" s="104"/>
      <c r="AP43" s="105"/>
      <c r="AQ43" s="105"/>
      <c r="AR43" s="104"/>
      <c r="AS43" s="105"/>
      <c r="AT43" s="105"/>
      <c r="AU43" s="104"/>
      <c r="AV43" s="105"/>
      <c r="AW43" s="105"/>
      <c r="AX43" s="104"/>
      <c r="AY43" s="105"/>
      <c r="AZ43" s="105"/>
      <c r="BA43" s="104"/>
      <c r="BB43" s="105"/>
      <c r="BC43" s="105"/>
      <c r="BD43" s="104"/>
      <c r="BE43" s="105"/>
      <c r="BF43" s="105"/>
      <c r="BG43" s="104"/>
      <c r="BH43" s="105"/>
      <c r="BI43" s="105"/>
      <c r="BJ43" s="104"/>
      <c r="BK43" s="105"/>
      <c r="BL43" s="105"/>
      <c r="BM43" s="104"/>
      <c r="BN43" s="105"/>
      <c r="BO43" s="105"/>
      <c r="BP43" s="104"/>
      <c r="BQ43" s="105"/>
      <c r="BR43" s="105"/>
      <c r="BS43" s="104"/>
      <c r="BT43" s="105"/>
      <c r="BU43" s="105"/>
      <c r="BV43" s="104"/>
      <c r="BW43" s="105"/>
      <c r="BX43" s="105"/>
      <c r="BY43" s="104"/>
      <c r="BZ43" s="105"/>
      <c r="CA43" s="105"/>
      <c r="CB43" s="104"/>
      <c r="CC43" s="105"/>
      <c r="CD43" s="105"/>
      <c r="CE43" s="104"/>
      <c r="CF43" s="134"/>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row>
    <row r="44" spans="1:1426" s="81" customFormat="1" ht="108" customHeight="1">
      <c r="A44" s="79"/>
      <c r="B44" s="80"/>
      <c r="C44" s="228"/>
      <c r="D44" s="243"/>
      <c r="E44" s="240"/>
      <c r="F44" s="131"/>
      <c r="G44" s="103"/>
      <c r="H44" s="131"/>
      <c r="I44" s="193"/>
      <c r="J44" s="85"/>
      <c r="K44" s="245" t="str">
        <f>IF(C44="","",
   IFERROR(
      INDEX(Resources!F:F, MATCH(C44, Resources!D:D, 0)),
      ""
   )
)</f>
        <v/>
      </c>
      <c r="L44" s="85"/>
      <c r="M44" s="218" t="str" cm="1">
        <f t="array" ref="M44">IF(I44="",
    "",
    _xlfn.LET(
      _xlpm.data, _xlfn._xlws.FILTER(
        'ALL Focus Questions'!$A$2:$BT$451,
        ('ALL Focus Questions'!$A$2:$A$451=G44) * ('ALL Focus Questions'!$E$2:$E$451=I44)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_xlfn.HSTACK(HYPERLINK(K44, _xlpm.firstCol), _xlpm.rest)
      )
    )
)</f>
        <v/>
      </c>
      <c r="N44" s="137"/>
      <c r="O44" s="105"/>
      <c r="P44" s="105"/>
      <c r="Q44" s="104"/>
      <c r="R44" s="105"/>
      <c r="S44" s="105"/>
      <c r="T44" s="104"/>
      <c r="U44" s="105"/>
      <c r="V44" s="105"/>
      <c r="W44" s="104"/>
      <c r="X44" s="105"/>
      <c r="Y44" s="105"/>
      <c r="Z44" s="104"/>
      <c r="AA44" s="105"/>
      <c r="AB44" s="105"/>
      <c r="AC44" s="104"/>
      <c r="AD44" s="105"/>
      <c r="AE44" s="105"/>
      <c r="AF44" s="104"/>
      <c r="AG44" s="105"/>
      <c r="AH44" s="105"/>
      <c r="AI44" s="104"/>
      <c r="AJ44" s="105"/>
      <c r="AK44" s="105"/>
      <c r="AL44" s="104"/>
      <c r="AM44" s="105"/>
      <c r="AN44" s="105"/>
      <c r="AO44" s="104"/>
      <c r="AP44" s="105"/>
      <c r="AQ44" s="105"/>
      <c r="AR44" s="104"/>
      <c r="AS44" s="105"/>
      <c r="AT44" s="105"/>
      <c r="AU44" s="104"/>
      <c r="AV44" s="105"/>
      <c r="AW44" s="105"/>
      <c r="AX44" s="104"/>
      <c r="AY44" s="105"/>
      <c r="AZ44" s="105"/>
      <c r="BA44" s="104"/>
      <c r="BB44" s="105"/>
      <c r="BC44" s="105"/>
      <c r="BD44" s="104"/>
      <c r="BE44" s="105"/>
      <c r="BF44" s="105"/>
      <c r="BG44" s="104"/>
      <c r="BH44" s="105"/>
      <c r="BI44" s="105"/>
      <c r="BJ44" s="104"/>
      <c r="BK44" s="105"/>
      <c r="BL44" s="105"/>
      <c r="BM44" s="104"/>
      <c r="BN44" s="105"/>
      <c r="BO44" s="105"/>
      <c r="BP44" s="104"/>
      <c r="BQ44" s="105"/>
      <c r="BR44" s="105"/>
      <c r="BS44" s="104"/>
      <c r="BT44" s="105"/>
      <c r="BU44" s="105"/>
      <c r="BV44" s="104"/>
      <c r="BW44" s="105"/>
      <c r="BX44" s="105"/>
      <c r="BY44" s="104"/>
      <c r="BZ44" s="105"/>
      <c r="CA44" s="105"/>
      <c r="CB44" s="104"/>
      <c r="CC44" s="105"/>
      <c r="CD44" s="105"/>
      <c r="CE44" s="104"/>
      <c r="CF44" s="13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row>
    <row r="45" spans="1:1426" s="81" customFormat="1" ht="108" customHeight="1">
      <c r="A45" s="79"/>
      <c r="B45" s="80"/>
      <c r="C45" s="228"/>
      <c r="D45" s="243"/>
      <c r="E45" s="240"/>
      <c r="F45" s="131"/>
      <c r="G45" s="103"/>
      <c r="H45" s="131"/>
      <c r="I45" s="193"/>
      <c r="J45" s="85"/>
      <c r="K45" s="245" t="str">
        <f>IF(C45="","",
   IFERROR(
      INDEX(Resources!F:F, MATCH(C45, Resources!D:D, 0)),
      ""
   )
)</f>
        <v/>
      </c>
      <c r="L45" s="85"/>
      <c r="M45" s="218" t="str" cm="1">
        <f t="array" ref="M45">IF(I45="",
    "",
    _xlfn.LET(
      _xlpm.data, _xlfn._xlws.FILTER(
        'ALL Focus Questions'!$A$2:$BT$451,
        ('ALL Focus Questions'!$A$2:$A$451=G45) * ('ALL Focus Questions'!$E$2:$E$451=I45)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_xlfn.HSTACK(HYPERLINK(K45, _xlpm.firstCol), _xlpm.rest)
      )
    )
)</f>
        <v/>
      </c>
      <c r="N45" s="137"/>
      <c r="O45" s="105"/>
      <c r="P45" s="105"/>
      <c r="Q45" s="104"/>
      <c r="R45" s="105"/>
      <c r="S45" s="105"/>
      <c r="T45" s="104"/>
      <c r="U45" s="105"/>
      <c r="V45" s="105"/>
      <c r="W45" s="104"/>
      <c r="X45" s="105"/>
      <c r="Y45" s="105"/>
      <c r="Z45" s="104"/>
      <c r="AA45" s="105"/>
      <c r="AB45" s="105"/>
      <c r="AC45" s="104"/>
      <c r="AD45" s="105"/>
      <c r="AE45" s="105"/>
      <c r="AF45" s="104"/>
      <c r="AG45" s="105"/>
      <c r="AH45" s="105"/>
      <c r="AI45" s="104"/>
      <c r="AJ45" s="105"/>
      <c r="AK45" s="105"/>
      <c r="AL45" s="104"/>
      <c r="AM45" s="105"/>
      <c r="AN45" s="105"/>
      <c r="AO45" s="104"/>
      <c r="AP45" s="105"/>
      <c r="AQ45" s="105"/>
      <c r="AR45" s="104"/>
      <c r="AS45" s="105"/>
      <c r="AT45" s="105"/>
      <c r="AU45" s="104"/>
      <c r="AV45" s="105"/>
      <c r="AW45" s="105"/>
      <c r="AX45" s="104"/>
      <c r="AY45" s="105"/>
      <c r="AZ45" s="105"/>
      <c r="BA45" s="104"/>
      <c r="BB45" s="105"/>
      <c r="BC45" s="105"/>
      <c r="BD45" s="104"/>
      <c r="BE45" s="105"/>
      <c r="BF45" s="105"/>
      <c r="BG45" s="104"/>
      <c r="BH45" s="105"/>
      <c r="BI45" s="105"/>
      <c r="BJ45" s="104"/>
      <c r="BK45" s="105"/>
      <c r="BL45" s="105"/>
      <c r="BM45" s="104"/>
      <c r="BN45" s="105"/>
      <c r="BO45" s="105"/>
      <c r="BP45" s="104"/>
      <c r="BQ45" s="105"/>
      <c r="BR45" s="105"/>
      <c r="BS45" s="104"/>
      <c r="BT45" s="105"/>
      <c r="BU45" s="105"/>
      <c r="BV45" s="104"/>
      <c r="BW45" s="105"/>
      <c r="BX45" s="105"/>
      <c r="BY45" s="104"/>
      <c r="BZ45" s="105"/>
      <c r="CA45" s="105"/>
      <c r="CB45" s="104"/>
      <c r="CC45" s="105"/>
      <c r="CD45" s="105"/>
      <c r="CE45" s="104"/>
      <c r="CF45" s="134"/>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row>
    <row r="46" spans="1:1426" s="81" customFormat="1" ht="108" customHeight="1">
      <c r="A46" s="79"/>
      <c r="B46" s="80"/>
      <c r="C46" s="228"/>
      <c r="D46" s="243"/>
      <c r="E46" s="240"/>
      <c r="F46" s="131"/>
      <c r="G46" s="103"/>
      <c r="H46" s="131"/>
      <c r="I46" s="193"/>
      <c r="J46" s="85"/>
      <c r="K46" s="245" t="str">
        <f>IF(C46="","",
   IFERROR(
      INDEX(Resources!F:F, MATCH(C46, Resources!D:D, 0)),
      ""
   )
)</f>
        <v/>
      </c>
      <c r="L46" s="85"/>
      <c r="M46" s="218" t="str" cm="1">
        <f t="array" ref="M46">IF(I46="",
    "",
    _xlfn.LET(
      _xlpm.data, _xlfn._xlws.FILTER(
        'ALL Focus Questions'!$A$2:$BT$451,
        ('ALL Focus Questions'!$A$2:$A$451=G46) * ('ALL Focus Questions'!$E$2:$E$451=I46)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_xlfn.HSTACK(HYPERLINK(K46, _xlpm.firstCol), _xlpm.rest)
      )
    )
)</f>
        <v/>
      </c>
      <c r="N46" s="137"/>
      <c r="O46" s="105"/>
      <c r="P46" s="105"/>
      <c r="Q46" s="104"/>
      <c r="R46" s="105"/>
      <c r="S46" s="105"/>
      <c r="T46" s="104"/>
      <c r="U46" s="105"/>
      <c r="V46" s="105"/>
      <c r="W46" s="104"/>
      <c r="X46" s="105"/>
      <c r="Y46" s="105"/>
      <c r="Z46" s="104"/>
      <c r="AA46" s="105"/>
      <c r="AB46" s="105"/>
      <c r="AC46" s="104"/>
      <c r="AD46" s="105"/>
      <c r="AE46" s="105"/>
      <c r="AF46" s="104"/>
      <c r="AG46" s="105"/>
      <c r="AH46" s="105"/>
      <c r="AI46" s="104"/>
      <c r="AJ46" s="105"/>
      <c r="AK46" s="105"/>
      <c r="AL46" s="104"/>
      <c r="AM46" s="105"/>
      <c r="AN46" s="105"/>
      <c r="AO46" s="104"/>
      <c r="AP46" s="105"/>
      <c r="AQ46" s="105"/>
      <c r="AR46" s="104"/>
      <c r="AS46" s="105"/>
      <c r="AT46" s="105"/>
      <c r="AU46" s="104"/>
      <c r="AV46" s="105"/>
      <c r="AW46" s="105"/>
      <c r="AX46" s="104"/>
      <c r="AY46" s="105"/>
      <c r="AZ46" s="105"/>
      <c r="BA46" s="104"/>
      <c r="BB46" s="105"/>
      <c r="BC46" s="105"/>
      <c r="BD46" s="104"/>
      <c r="BE46" s="105"/>
      <c r="BF46" s="105"/>
      <c r="BG46" s="104"/>
      <c r="BH46" s="105"/>
      <c r="BI46" s="105"/>
      <c r="BJ46" s="104"/>
      <c r="BK46" s="105"/>
      <c r="BL46" s="105"/>
      <c r="BM46" s="104"/>
      <c r="BN46" s="105"/>
      <c r="BO46" s="105"/>
      <c r="BP46" s="104"/>
      <c r="BQ46" s="105"/>
      <c r="BR46" s="105"/>
      <c r="BS46" s="104"/>
      <c r="BT46" s="105"/>
      <c r="BU46" s="105"/>
      <c r="BV46" s="104"/>
      <c r="BW46" s="105"/>
      <c r="BX46" s="105"/>
      <c r="BY46" s="104"/>
      <c r="BZ46" s="105"/>
      <c r="CA46" s="105"/>
      <c r="CB46" s="104"/>
      <c r="CC46" s="105"/>
      <c r="CD46" s="105"/>
      <c r="CE46" s="104"/>
      <c r="CF46" s="134"/>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row>
    <row r="47" spans="1:1426" s="81" customFormat="1" ht="108" customHeight="1">
      <c r="A47" s="79"/>
      <c r="B47" s="80"/>
      <c r="C47" s="228"/>
      <c r="D47" s="243"/>
      <c r="E47" s="240"/>
      <c r="F47" s="131"/>
      <c r="G47" s="103"/>
      <c r="H47" s="131"/>
      <c r="I47" s="193"/>
      <c r="J47" s="85"/>
      <c r="K47" s="245" t="str">
        <f>IF(C47="","",
   IFERROR(
      INDEX(Resources!F:F, MATCH(C47, Resources!D:D, 0)),
      ""
   )
)</f>
        <v/>
      </c>
      <c r="L47" s="85"/>
      <c r="M47" s="218" t="str" cm="1">
        <f t="array" ref="M47">IF(I47="",
    "",
    _xlfn.LET(
      _xlpm.data, _xlfn._xlws.FILTER(
        'ALL Focus Questions'!$A$2:$BT$451,
        ('ALL Focus Questions'!$A$2:$A$451=G47) * ('ALL Focus Questions'!$E$2:$E$451=I47)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_xlfn.HSTACK(HYPERLINK(K47, _xlpm.firstCol), _xlpm.rest)
      )
    )
)</f>
        <v/>
      </c>
      <c r="N47" s="137"/>
      <c r="O47" s="105"/>
      <c r="P47" s="105"/>
      <c r="Q47" s="104"/>
      <c r="R47" s="105"/>
      <c r="S47" s="105"/>
      <c r="T47" s="104"/>
      <c r="U47" s="105"/>
      <c r="V47" s="105"/>
      <c r="W47" s="104"/>
      <c r="X47" s="105"/>
      <c r="Y47" s="105"/>
      <c r="Z47" s="104"/>
      <c r="AA47" s="105"/>
      <c r="AB47" s="105"/>
      <c r="AC47" s="104"/>
      <c r="AD47" s="105"/>
      <c r="AE47" s="105"/>
      <c r="AF47" s="104"/>
      <c r="AG47" s="105"/>
      <c r="AH47" s="105"/>
      <c r="AI47" s="104"/>
      <c r="AJ47" s="105"/>
      <c r="AK47" s="105"/>
      <c r="AL47" s="104"/>
      <c r="AM47" s="105"/>
      <c r="AN47" s="105"/>
      <c r="AO47" s="104"/>
      <c r="AP47" s="105"/>
      <c r="AQ47" s="105"/>
      <c r="AR47" s="104"/>
      <c r="AS47" s="105"/>
      <c r="AT47" s="105"/>
      <c r="AU47" s="104"/>
      <c r="AV47" s="105"/>
      <c r="AW47" s="105"/>
      <c r="AX47" s="104"/>
      <c r="AY47" s="105"/>
      <c r="AZ47" s="105"/>
      <c r="BA47" s="104"/>
      <c r="BB47" s="105"/>
      <c r="BC47" s="105"/>
      <c r="BD47" s="104"/>
      <c r="BE47" s="105"/>
      <c r="BF47" s="105"/>
      <c r="BG47" s="104"/>
      <c r="BH47" s="105"/>
      <c r="BI47" s="105"/>
      <c r="BJ47" s="104"/>
      <c r="BK47" s="105"/>
      <c r="BL47" s="105"/>
      <c r="BM47" s="104"/>
      <c r="BN47" s="105"/>
      <c r="BO47" s="105"/>
      <c r="BP47" s="104"/>
      <c r="BQ47" s="105"/>
      <c r="BR47" s="105"/>
      <c r="BS47" s="104"/>
      <c r="BT47" s="105"/>
      <c r="BU47" s="105"/>
      <c r="BV47" s="104"/>
      <c r="BW47" s="105"/>
      <c r="BX47" s="105"/>
      <c r="BY47" s="104"/>
      <c r="BZ47" s="105"/>
      <c r="CA47" s="105"/>
      <c r="CB47" s="104"/>
      <c r="CC47" s="105"/>
      <c r="CD47" s="105"/>
      <c r="CE47" s="104"/>
      <c r="CF47" s="134"/>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row>
    <row r="48" spans="1:1426" s="81" customFormat="1" ht="108" customHeight="1">
      <c r="A48" s="79"/>
      <c r="B48" s="80"/>
      <c r="C48" s="228"/>
      <c r="D48" s="243"/>
      <c r="E48" s="240"/>
      <c r="F48" s="131"/>
      <c r="G48" s="103"/>
      <c r="H48" s="131"/>
      <c r="I48" s="193"/>
      <c r="J48" s="85"/>
      <c r="K48" s="245" t="str">
        <f>IF(C48="","",
   IFERROR(
      INDEX(Resources!F:F, MATCH(C48, Resources!D:D, 0)),
      ""
   )
)</f>
        <v/>
      </c>
      <c r="L48" s="85"/>
      <c r="M48" s="218" t="str" cm="1">
        <f t="array" ref="M48">IF(I48="",
    "",
    _xlfn.LET(
      _xlpm.data, _xlfn._xlws.FILTER(
        'ALL Focus Questions'!$A$2:$BT$451,
        ('ALL Focus Questions'!$A$2:$A$451=G48) * ('ALL Focus Questions'!$E$2:$E$451=I48)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_xlfn.HSTACK(HYPERLINK(K48, _xlpm.firstCol), _xlpm.rest)
      )
    )
)</f>
        <v/>
      </c>
      <c r="N48" s="137"/>
      <c r="O48" s="105"/>
      <c r="P48" s="105"/>
      <c r="Q48" s="104"/>
      <c r="R48" s="105"/>
      <c r="S48" s="105"/>
      <c r="T48" s="104"/>
      <c r="U48" s="105"/>
      <c r="V48" s="105"/>
      <c r="W48" s="104"/>
      <c r="X48" s="105"/>
      <c r="Y48" s="105"/>
      <c r="Z48" s="104"/>
      <c r="AA48" s="105"/>
      <c r="AB48" s="105"/>
      <c r="AC48" s="104"/>
      <c r="AD48" s="105"/>
      <c r="AE48" s="105"/>
      <c r="AF48" s="104"/>
      <c r="AG48" s="105"/>
      <c r="AH48" s="105"/>
      <c r="AI48" s="104"/>
      <c r="AJ48" s="105"/>
      <c r="AK48" s="105"/>
      <c r="AL48" s="104"/>
      <c r="AM48" s="105"/>
      <c r="AN48" s="105"/>
      <c r="AO48" s="104"/>
      <c r="AP48" s="105"/>
      <c r="AQ48" s="105"/>
      <c r="AR48" s="104"/>
      <c r="AS48" s="105"/>
      <c r="AT48" s="105"/>
      <c r="AU48" s="104"/>
      <c r="AV48" s="105"/>
      <c r="AW48" s="105"/>
      <c r="AX48" s="104"/>
      <c r="AY48" s="105"/>
      <c r="AZ48" s="105"/>
      <c r="BA48" s="104"/>
      <c r="BB48" s="105"/>
      <c r="BC48" s="105"/>
      <c r="BD48" s="104"/>
      <c r="BE48" s="105"/>
      <c r="BF48" s="105"/>
      <c r="BG48" s="104"/>
      <c r="BH48" s="105"/>
      <c r="BI48" s="105"/>
      <c r="BJ48" s="104"/>
      <c r="BK48" s="105"/>
      <c r="BL48" s="105"/>
      <c r="BM48" s="104"/>
      <c r="BN48" s="105"/>
      <c r="BO48" s="105"/>
      <c r="BP48" s="104"/>
      <c r="BQ48" s="105"/>
      <c r="BR48" s="105"/>
      <c r="BS48" s="104"/>
      <c r="BT48" s="105"/>
      <c r="BU48" s="105"/>
      <c r="BV48" s="104"/>
      <c r="BW48" s="105"/>
      <c r="BX48" s="105"/>
      <c r="BY48" s="104"/>
      <c r="BZ48" s="105"/>
      <c r="CA48" s="105"/>
      <c r="CB48" s="104"/>
      <c r="CC48" s="105"/>
      <c r="CD48" s="105"/>
      <c r="CE48" s="104"/>
      <c r="CF48" s="134"/>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row>
    <row r="49" spans="1:1426" s="81" customFormat="1" ht="108" customHeight="1">
      <c r="A49" s="79"/>
      <c r="B49" s="80"/>
      <c r="C49" s="228"/>
      <c r="D49" s="243"/>
      <c r="E49" s="240"/>
      <c r="F49" s="131"/>
      <c r="G49" s="103"/>
      <c r="H49" s="131"/>
      <c r="I49" s="193"/>
      <c r="J49" s="85"/>
      <c r="K49" s="245" t="str">
        <f>IF(C49="","",
   IFERROR(
      INDEX(Resources!F:F, MATCH(C49, Resources!D:D, 0)),
      ""
   )
)</f>
        <v/>
      </c>
      <c r="L49" s="85"/>
      <c r="M49" s="218" t="str" cm="1">
        <f t="array" ref="M49">IF(I49="",
    "",
    _xlfn.LET(
      _xlpm.data, _xlfn._xlws.FILTER(
        'ALL Focus Questions'!$A$2:$BT$451,
        ('ALL Focus Questions'!$A$2:$A$451=G49) * ('ALL Focus Questions'!$E$2:$E$451=I49)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_xlfn.HSTACK(HYPERLINK(K49, _xlpm.firstCol), _xlpm.rest)
      )
    )
)</f>
        <v/>
      </c>
      <c r="N49" s="137"/>
      <c r="O49" s="105"/>
      <c r="P49" s="105"/>
      <c r="Q49" s="104"/>
      <c r="R49" s="105"/>
      <c r="S49" s="105"/>
      <c r="T49" s="104"/>
      <c r="U49" s="105"/>
      <c r="V49" s="105"/>
      <c r="W49" s="104"/>
      <c r="X49" s="105"/>
      <c r="Y49" s="105"/>
      <c r="Z49" s="104"/>
      <c r="AA49" s="105"/>
      <c r="AB49" s="105"/>
      <c r="AC49" s="104"/>
      <c r="AD49" s="105"/>
      <c r="AE49" s="105"/>
      <c r="AF49" s="104"/>
      <c r="AG49" s="105"/>
      <c r="AH49" s="105"/>
      <c r="AI49" s="104"/>
      <c r="AJ49" s="105"/>
      <c r="AK49" s="105"/>
      <c r="AL49" s="104"/>
      <c r="AM49" s="105"/>
      <c r="AN49" s="105"/>
      <c r="AO49" s="104"/>
      <c r="AP49" s="105"/>
      <c r="AQ49" s="105"/>
      <c r="AR49" s="104"/>
      <c r="AS49" s="105"/>
      <c r="AT49" s="105"/>
      <c r="AU49" s="104"/>
      <c r="AV49" s="105"/>
      <c r="AW49" s="105"/>
      <c r="AX49" s="104"/>
      <c r="AY49" s="105"/>
      <c r="AZ49" s="105"/>
      <c r="BA49" s="104"/>
      <c r="BB49" s="105"/>
      <c r="BC49" s="105"/>
      <c r="BD49" s="104"/>
      <c r="BE49" s="105"/>
      <c r="BF49" s="105"/>
      <c r="BG49" s="104"/>
      <c r="BH49" s="105"/>
      <c r="BI49" s="105"/>
      <c r="BJ49" s="104"/>
      <c r="BK49" s="105"/>
      <c r="BL49" s="105"/>
      <c r="BM49" s="104"/>
      <c r="BN49" s="105"/>
      <c r="BO49" s="105"/>
      <c r="BP49" s="104"/>
      <c r="BQ49" s="105"/>
      <c r="BR49" s="105"/>
      <c r="BS49" s="104"/>
      <c r="BT49" s="105"/>
      <c r="BU49" s="105"/>
      <c r="BV49" s="104"/>
      <c r="BW49" s="105"/>
      <c r="BX49" s="105"/>
      <c r="BY49" s="104"/>
      <c r="BZ49" s="105"/>
      <c r="CA49" s="105"/>
      <c r="CB49" s="104"/>
      <c r="CC49" s="105"/>
      <c r="CD49" s="105"/>
      <c r="CE49" s="104"/>
      <c r="CF49" s="134"/>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row>
    <row r="50" spans="1:1426" s="81" customFormat="1" ht="108" customHeight="1">
      <c r="A50" s="79"/>
      <c r="B50" s="80"/>
      <c r="C50" s="228"/>
      <c r="D50" s="243"/>
      <c r="E50" s="240"/>
      <c r="F50" s="131"/>
      <c r="G50" s="103"/>
      <c r="H50" s="131"/>
      <c r="I50" s="193"/>
      <c r="J50" s="85"/>
      <c r="K50" s="245" t="str">
        <f>IF(C50="","",
   IFERROR(
      INDEX(Resources!F:F, MATCH(C50, Resources!D:D, 0)),
      ""
   )
)</f>
        <v/>
      </c>
      <c r="L50" s="85"/>
      <c r="M50" s="218" t="str" cm="1">
        <f t="array" ref="M50">IF(I50="",
    "",
    _xlfn.LET(
      _xlpm.data, _xlfn._xlws.FILTER(
        'ALL Focus Questions'!$A$2:$BT$451,
        ('ALL Focus Questions'!$A$2:$A$451=G50) * ('ALL Focus Questions'!$E$2:$E$451=I50)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_xlfn.HSTACK(HYPERLINK(K50, _xlpm.firstCol), _xlpm.rest)
      )
    )
)</f>
        <v/>
      </c>
      <c r="N50" s="137"/>
      <c r="O50" s="105"/>
      <c r="P50" s="105"/>
      <c r="Q50" s="104"/>
      <c r="R50" s="105"/>
      <c r="S50" s="105"/>
      <c r="T50" s="104"/>
      <c r="U50" s="105"/>
      <c r="V50" s="105"/>
      <c r="W50" s="104"/>
      <c r="X50" s="105"/>
      <c r="Y50" s="105"/>
      <c r="Z50" s="104"/>
      <c r="AA50" s="105"/>
      <c r="AB50" s="105"/>
      <c r="AC50" s="104"/>
      <c r="AD50" s="105"/>
      <c r="AE50" s="105"/>
      <c r="AF50" s="104"/>
      <c r="AG50" s="105"/>
      <c r="AH50" s="105"/>
      <c r="AI50" s="104"/>
      <c r="AJ50" s="105"/>
      <c r="AK50" s="105"/>
      <c r="AL50" s="104"/>
      <c r="AM50" s="105"/>
      <c r="AN50" s="105"/>
      <c r="AO50" s="104"/>
      <c r="AP50" s="105"/>
      <c r="AQ50" s="105"/>
      <c r="AR50" s="104"/>
      <c r="AS50" s="105"/>
      <c r="AT50" s="105"/>
      <c r="AU50" s="104"/>
      <c r="AV50" s="105"/>
      <c r="AW50" s="105"/>
      <c r="AX50" s="104"/>
      <c r="AY50" s="105"/>
      <c r="AZ50" s="105"/>
      <c r="BA50" s="104"/>
      <c r="BB50" s="105"/>
      <c r="BC50" s="105"/>
      <c r="BD50" s="104"/>
      <c r="BE50" s="105"/>
      <c r="BF50" s="105"/>
      <c r="BG50" s="104"/>
      <c r="BH50" s="105"/>
      <c r="BI50" s="105"/>
      <c r="BJ50" s="104"/>
      <c r="BK50" s="105"/>
      <c r="BL50" s="105"/>
      <c r="BM50" s="104"/>
      <c r="BN50" s="105"/>
      <c r="BO50" s="105"/>
      <c r="BP50" s="104"/>
      <c r="BQ50" s="105"/>
      <c r="BR50" s="105"/>
      <c r="BS50" s="104"/>
      <c r="BT50" s="105"/>
      <c r="BU50" s="105"/>
      <c r="BV50" s="104"/>
      <c r="BW50" s="105"/>
      <c r="BX50" s="105"/>
      <c r="BY50" s="104"/>
      <c r="BZ50" s="105"/>
      <c r="CA50" s="105"/>
      <c r="CB50" s="104"/>
      <c r="CC50" s="105"/>
      <c r="CD50" s="105"/>
      <c r="CE50" s="104"/>
      <c r="CF50" s="134"/>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row>
    <row r="51" spans="1:1426" s="81" customFormat="1" ht="108" customHeight="1">
      <c r="A51" s="79"/>
      <c r="B51" s="80"/>
      <c r="C51" s="228"/>
      <c r="D51" s="243"/>
      <c r="E51" s="240"/>
      <c r="F51" s="131"/>
      <c r="G51" s="103"/>
      <c r="H51" s="131"/>
      <c r="I51" s="193"/>
      <c r="J51" s="85"/>
      <c r="K51" s="245" t="str">
        <f>IF(C51="","",
   IFERROR(
      INDEX(Resources!F:F, MATCH(C51, Resources!D:D, 0)),
      ""
   )
)</f>
        <v/>
      </c>
      <c r="L51" s="85"/>
      <c r="M51" s="218" t="str" cm="1">
        <f t="array" ref="M51">IF(I51="",
    "",
    _xlfn.LET(
      _xlpm.data, _xlfn._xlws.FILTER(
        'ALL Focus Questions'!$A$2:$BT$451,
        ('ALL Focus Questions'!$A$2:$A$451=G51) * ('ALL Focus Questions'!$E$2:$E$451=I51)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_xlfn.HSTACK(HYPERLINK(K51, _xlpm.firstCol), _xlpm.rest)
      )
    )
)</f>
        <v/>
      </c>
      <c r="N51" s="137"/>
      <c r="O51" s="105"/>
      <c r="P51" s="105"/>
      <c r="Q51" s="104"/>
      <c r="R51" s="105"/>
      <c r="S51" s="105"/>
      <c r="T51" s="104"/>
      <c r="U51" s="105"/>
      <c r="V51" s="105"/>
      <c r="W51" s="104"/>
      <c r="X51" s="105"/>
      <c r="Y51" s="105"/>
      <c r="Z51" s="104"/>
      <c r="AA51" s="105"/>
      <c r="AB51" s="105"/>
      <c r="AC51" s="104"/>
      <c r="AD51" s="105"/>
      <c r="AE51" s="105"/>
      <c r="AF51" s="104"/>
      <c r="AG51" s="105"/>
      <c r="AH51" s="105"/>
      <c r="AI51" s="104"/>
      <c r="AJ51" s="105"/>
      <c r="AK51" s="105"/>
      <c r="AL51" s="104"/>
      <c r="AM51" s="105"/>
      <c r="AN51" s="105"/>
      <c r="AO51" s="104"/>
      <c r="AP51" s="105"/>
      <c r="AQ51" s="105"/>
      <c r="AR51" s="104"/>
      <c r="AS51" s="105"/>
      <c r="AT51" s="105"/>
      <c r="AU51" s="104"/>
      <c r="AV51" s="105"/>
      <c r="AW51" s="105"/>
      <c r="AX51" s="104"/>
      <c r="AY51" s="105"/>
      <c r="AZ51" s="105"/>
      <c r="BA51" s="104"/>
      <c r="BB51" s="105"/>
      <c r="BC51" s="105"/>
      <c r="BD51" s="104"/>
      <c r="BE51" s="105"/>
      <c r="BF51" s="105"/>
      <c r="BG51" s="104"/>
      <c r="BH51" s="105"/>
      <c r="BI51" s="105"/>
      <c r="BJ51" s="104"/>
      <c r="BK51" s="105"/>
      <c r="BL51" s="105"/>
      <c r="BM51" s="104"/>
      <c r="BN51" s="105"/>
      <c r="BO51" s="105"/>
      <c r="BP51" s="104"/>
      <c r="BQ51" s="105"/>
      <c r="BR51" s="105"/>
      <c r="BS51" s="104"/>
      <c r="BT51" s="105"/>
      <c r="BU51" s="105"/>
      <c r="BV51" s="104"/>
      <c r="BW51" s="105"/>
      <c r="BX51" s="105"/>
      <c r="BY51" s="104"/>
      <c r="BZ51" s="105"/>
      <c r="CA51" s="105"/>
      <c r="CB51" s="104"/>
      <c r="CC51" s="105"/>
      <c r="CD51" s="105"/>
      <c r="CE51" s="104"/>
      <c r="CF51" s="134"/>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row>
    <row r="52" spans="1:1426" s="81" customFormat="1" ht="108" customHeight="1">
      <c r="A52" s="79"/>
      <c r="B52" s="80"/>
      <c r="C52" s="228"/>
      <c r="D52" s="243"/>
      <c r="E52" s="240"/>
      <c r="F52" s="131"/>
      <c r="G52" s="103"/>
      <c r="H52" s="131"/>
      <c r="I52" s="193"/>
      <c r="J52" s="85"/>
      <c r="K52" s="245" t="str">
        <f>IF(C52="","",
   IFERROR(
      INDEX(Resources!F:F, MATCH(C52, Resources!D:D, 0)),
      ""
   )
)</f>
        <v/>
      </c>
      <c r="L52" s="85"/>
      <c r="M52" s="218" t="str" cm="1">
        <f t="array" ref="M52">IF(I52="",
    "",
    _xlfn.LET(
      _xlpm.data, _xlfn._xlws.FILTER(
        'ALL Focus Questions'!$A$2:$BT$451,
        ('ALL Focus Questions'!$A$2:$A$451=G52) * ('ALL Focus Questions'!$E$2:$E$451=I52)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_xlfn.HSTACK(HYPERLINK(K52, _xlpm.firstCol), _xlpm.rest)
      )
    )
)</f>
        <v/>
      </c>
      <c r="N52" s="137"/>
      <c r="O52" s="105"/>
      <c r="P52" s="105"/>
      <c r="Q52" s="104"/>
      <c r="R52" s="105"/>
      <c r="S52" s="105"/>
      <c r="T52" s="104"/>
      <c r="U52" s="105"/>
      <c r="V52" s="105"/>
      <c r="W52" s="104"/>
      <c r="X52" s="105"/>
      <c r="Y52" s="105"/>
      <c r="Z52" s="104"/>
      <c r="AA52" s="105"/>
      <c r="AB52" s="105"/>
      <c r="AC52" s="104"/>
      <c r="AD52" s="105"/>
      <c r="AE52" s="105"/>
      <c r="AF52" s="104"/>
      <c r="AG52" s="105"/>
      <c r="AH52" s="105"/>
      <c r="AI52" s="104"/>
      <c r="AJ52" s="105"/>
      <c r="AK52" s="105"/>
      <c r="AL52" s="104"/>
      <c r="AM52" s="105"/>
      <c r="AN52" s="105"/>
      <c r="AO52" s="104"/>
      <c r="AP52" s="105"/>
      <c r="AQ52" s="105"/>
      <c r="AR52" s="104"/>
      <c r="AS52" s="105"/>
      <c r="AT52" s="105"/>
      <c r="AU52" s="104"/>
      <c r="AV52" s="105"/>
      <c r="AW52" s="105"/>
      <c r="AX52" s="104"/>
      <c r="AY52" s="105"/>
      <c r="AZ52" s="105"/>
      <c r="BA52" s="104"/>
      <c r="BB52" s="105"/>
      <c r="BC52" s="105"/>
      <c r="BD52" s="104"/>
      <c r="BE52" s="105"/>
      <c r="BF52" s="105"/>
      <c r="BG52" s="104"/>
      <c r="BH52" s="105"/>
      <c r="BI52" s="105"/>
      <c r="BJ52" s="104"/>
      <c r="BK52" s="105"/>
      <c r="BL52" s="105"/>
      <c r="BM52" s="104"/>
      <c r="BN52" s="105"/>
      <c r="BO52" s="105"/>
      <c r="BP52" s="104"/>
      <c r="BQ52" s="105"/>
      <c r="BR52" s="105"/>
      <c r="BS52" s="104"/>
      <c r="BT52" s="105"/>
      <c r="BU52" s="105"/>
      <c r="BV52" s="104"/>
      <c r="BW52" s="105"/>
      <c r="BX52" s="105"/>
      <c r="BY52" s="104"/>
      <c r="BZ52" s="105"/>
      <c r="CA52" s="105"/>
      <c r="CB52" s="104"/>
      <c r="CC52" s="105"/>
      <c r="CD52" s="105"/>
      <c r="CE52" s="104"/>
      <c r="CF52" s="134"/>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row>
    <row r="53" spans="1:1426" s="81" customFormat="1" ht="108" customHeight="1">
      <c r="A53" s="79"/>
      <c r="B53" s="80"/>
      <c r="C53" s="228"/>
      <c r="D53" s="243"/>
      <c r="E53" s="240"/>
      <c r="F53" s="131"/>
      <c r="G53" s="103"/>
      <c r="H53" s="131"/>
      <c r="I53" s="193"/>
      <c r="J53" s="85"/>
      <c r="K53" s="245" t="str">
        <f>IF(C53="","",
   IFERROR(
      INDEX(Resources!F:F, MATCH(C53, Resources!D:D, 0)),
      ""
   )
)</f>
        <v/>
      </c>
      <c r="L53" s="85"/>
      <c r="M53" s="218" t="str" cm="1">
        <f t="array" ref="M53">IF(I53="",
    "",
    _xlfn.LET(
      _xlpm.data, _xlfn._xlws.FILTER(
        'ALL Focus Questions'!$A$2:$BT$451,
        ('ALL Focus Questions'!$A$2:$A$451=G53) * ('ALL Focus Questions'!$E$2:$E$451=I53)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_xlfn.HSTACK(HYPERLINK(K53, _xlpm.firstCol), _xlpm.rest)
      )
    )
)</f>
        <v/>
      </c>
      <c r="N53" s="137"/>
      <c r="O53" s="105"/>
      <c r="P53" s="105"/>
      <c r="Q53" s="104"/>
      <c r="R53" s="105"/>
      <c r="S53" s="105"/>
      <c r="T53" s="104"/>
      <c r="U53" s="105"/>
      <c r="V53" s="105"/>
      <c r="W53" s="104"/>
      <c r="X53" s="105"/>
      <c r="Y53" s="105"/>
      <c r="Z53" s="104"/>
      <c r="AA53" s="105"/>
      <c r="AB53" s="105"/>
      <c r="AC53" s="104"/>
      <c r="AD53" s="105"/>
      <c r="AE53" s="105"/>
      <c r="AF53" s="104"/>
      <c r="AG53" s="105"/>
      <c r="AH53" s="105"/>
      <c r="AI53" s="104"/>
      <c r="AJ53" s="105"/>
      <c r="AK53" s="105"/>
      <c r="AL53" s="104"/>
      <c r="AM53" s="105"/>
      <c r="AN53" s="105"/>
      <c r="AO53" s="104"/>
      <c r="AP53" s="105"/>
      <c r="AQ53" s="105"/>
      <c r="AR53" s="104"/>
      <c r="AS53" s="105"/>
      <c r="AT53" s="105"/>
      <c r="AU53" s="104"/>
      <c r="AV53" s="105"/>
      <c r="AW53" s="105"/>
      <c r="AX53" s="104"/>
      <c r="AY53" s="105"/>
      <c r="AZ53" s="105"/>
      <c r="BA53" s="104"/>
      <c r="BB53" s="105"/>
      <c r="BC53" s="105"/>
      <c r="BD53" s="104"/>
      <c r="BE53" s="105"/>
      <c r="BF53" s="105"/>
      <c r="BG53" s="104"/>
      <c r="BH53" s="105"/>
      <c r="BI53" s="105"/>
      <c r="BJ53" s="104"/>
      <c r="BK53" s="105"/>
      <c r="BL53" s="105"/>
      <c r="BM53" s="104"/>
      <c r="BN53" s="105"/>
      <c r="BO53" s="105"/>
      <c r="BP53" s="104"/>
      <c r="BQ53" s="105"/>
      <c r="BR53" s="105"/>
      <c r="BS53" s="104"/>
      <c r="BT53" s="105"/>
      <c r="BU53" s="105"/>
      <c r="BV53" s="104"/>
      <c r="BW53" s="105"/>
      <c r="BX53" s="105"/>
      <c r="BY53" s="104"/>
      <c r="BZ53" s="105"/>
      <c r="CA53" s="105"/>
      <c r="CB53" s="104"/>
      <c r="CC53" s="105"/>
      <c r="CD53" s="105"/>
      <c r="CE53" s="104"/>
      <c r="CF53" s="134"/>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row>
    <row r="54" spans="1:1426" s="81" customFormat="1" ht="108" customHeight="1">
      <c r="A54" s="79"/>
      <c r="B54" s="80"/>
      <c r="C54" s="228"/>
      <c r="D54" s="243"/>
      <c r="E54" s="240"/>
      <c r="F54" s="131"/>
      <c r="G54" s="103"/>
      <c r="H54" s="131"/>
      <c r="I54" s="193"/>
      <c r="J54" s="85"/>
      <c r="K54" s="245" t="str">
        <f>IF(C54="","",
   IFERROR(
      INDEX(Resources!F:F, MATCH(C54, Resources!D:D, 0)),
      ""
   )
)</f>
        <v/>
      </c>
      <c r="L54" s="85"/>
      <c r="M54" s="218" t="str" cm="1">
        <f t="array" ref="M54">IF(I54="",
    "",
    _xlfn.LET(
      _xlpm.data, _xlfn._xlws.FILTER(
        'ALL Focus Questions'!$A$2:$BT$451,
        ('ALL Focus Questions'!$A$2:$A$451=G54) * ('ALL Focus Questions'!$E$2:$E$451=I54)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_xlfn.HSTACK(HYPERLINK(K54, _xlpm.firstCol), _xlpm.rest)
      )
    )
)</f>
        <v/>
      </c>
      <c r="N54" s="137"/>
      <c r="O54" s="105"/>
      <c r="P54" s="105"/>
      <c r="Q54" s="104"/>
      <c r="R54" s="105"/>
      <c r="S54" s="105"/>
      <c r="T54" s="104"/>
      <c r="U54" s="105"/>
      <c r="V54" s="105"/>
      <c r="W54" s="104"/>
      <c r="X54" s="105"/>
      <c r="Y54" s="105"/>
      <c r="Z54" s="104"/>
      <c r="AA54" s="105"/>
      <c r="AB54" s="105"/>
      <c r="AC54" s="104"/>
      <c r="AD54" s="105"/>
      <c r="AE54" s="105"/>
      <c r="AF54" s="104"/>
      <c r="AG54" s="105"/>
      <c r="AH54" s="105"/>
      <c r="AI54" s="104"/>
      <c r="AJ54" s="105"/>
      <c r="AK54" s="105"/>
      <c r="AL54" s="104"/>
      <c r="AM54" s="105"/>
      <c r="AN54" s="105"/>
      <c r="AO54" s="104"/>
      <c r="AP54" s="105"/>
      <c r="AQ54" s="105"/>
      <c r="AR54" s="104"/>
      <c r="AS54" s="105"/>
      <c r="AT54" s="105"/>
      <c r="AU54" s="104"/>
      <c r="AV54" s="105"/>
      <c r="AW54" s="105"/>
      <c r="AX54" s="104"/>
      <c r="AY54" s="105"/>
      <c r="AZ54" s="105"/>
      <c r="BA54" s="104"/>
      <c r="BB54" s="105"/>
      <c r="BC54" s="105"/>
      <c r="BD54" s="104"/>
      <c r="BE54" s="105"/>
      <c r="BF54" s="105"/>
      <c r="BG54" s="104"/>
      <c r="BH54" s="105"/>
      <c r="BI54" s="105"/>
      <c r="BJ54" s="104"/>
      <c r="BK54" s="105"/>
      <c r="BL54" s="105"/>
      <c r="BM54" s="104"/>
      <c r="BN54" s="105"/>
      <c r="BO54" s="105"/>
      <c r="BP54" s="104"/>
      <c r="BQ54" s="105"/>
      <c r="BR54" s="105"/>
      <c r="BS54" s="104"/>
      <c r="BT54" s="105"/>
      <c r="BU54" s="105"/>
      <c r="BV54" s="104"/>
      <c r="BW54" s="105"/>
      <c r="BX54" s="105"/>
      <c r="BY54" s="104"/>
      <c r="BZ54" s="105"/>
      <c r="CA54" s="105"/>
      <c r="CB54" s="104"/>
      <c r="CC54" s="105"/>
      <c r="CD54" s="105"/>
      <c r="CE54" s="104"/>
      <c r="CF54" s="13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row>
    <row r="55" spans="1:1426" s="81" customFormat="1" ht="108" customHeight="1">
      <c r="A55" s="79"/>
      <c r="B55" s="80"/>
      <c r="C55" s="228"/>
      <c r="D55" s="243"/>
      <c r="E55" s="240"/>
      <c r="F55" s="131"/>
      <c r="G55" s="103"/>
      <c r="H55" s="131"/>
      <c r="I55" s="193"/>
      <c r="J55" s="85"/>
      <c r="K55" s="245" t="str">
        <f>IF(C55="","",
   IFERROR(
      INDEX(Resources!F:F, MATCH(C55, Resources!D:D, 0)),
      ""
   )
)</f>
        <v/>
      </c>
      <c r="L55" s="85"/>
      <c r="M55" s="218" t="str" cm="1">
        <f t="array" ref="M55">IF(I55="",
    "",
    _xlfn.LET(
      _xlpm.data, _xlfn._xlws.FILTER(
        'ALL Focus Questions'!$A$2:$BT$451,
        ('ALL Focus Questions'!$A$2:$A$451=G55) * ('ALL Focus Questions'!$E$2:$E$451=I55)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_xlfn.HSTACK(HYPERLINK(K55, _xlpm.firstCol), _xlpm.rest)
      )
    )
)</f>
        <v/>
      </c>
      <c r="N55" s="137"/>
      <c r="O55" s="105"/>
      <c r="P55" s="105"/>
      <c r="Q55" s="104"/>
      <c r="R55" s="105"/>
      <c r="S55" s="105"/>
      <c r="T55" s="104"/>
      <c r="U55" s="105"/>
      <c r="V55" s="105"/>
      <c r="W55" s="104"/>
      <c r="X55" s="105"/>
      <c r="Y55" s="105"/>
      <c r="Z55" s="104"/>
      <c r="AA55" s="105"/>
      <c r="AB55" s="105"/>
      <c r="AC55" s="104"/>
      <c r="AD55" s="105"/>
      <c r="AE55" s="105"/>
      <c r="AF55" s="104"/>
      <c r="AG55" s="105"/>
      <c r="AH55" s="105"/>
      <c r="AI55" s="104"/>
      <c r="AJ55" s="105"/>
      <c r="AK55" s="105"/>
      <c r="AL55" s="104"/>
      <c r="AM55" s="105"/>
      <c r="AN55" s="105"/>
      <c r="AO55" s="104"/>
      <c r="AP55" s="105"/>
      <c r="AQ55" s="105"/>
      <c r="AR55" s="104"/>
      <c r="AS55" s="105"/>
      <c r="AT55" s="105"/>
      <c r="AU55" s="104"/>
      <c r="AV55" s="105"/>
      <c r="AW55" s="105"/>
      <c r="AX55" s="104"/>
      <c r="AY55" s="105"/>
      <c r="AZ55" s="105"/>
      <c r="BA55" s="104"/>
      <c r="BB55" s="105"/>
      <c r="BC55" s="105"/>
      <c r="BD55" s="104"/>
      <c r="BE55" s="105"/>
      <c r="BF55" s="105"/>
      <c r="BG55" s="104"/>
      <c r="BH55" s="105"/>
      <c r="BI55" s="105"/>
      <c r="BJ55" s="104"/>
      <c r="BK55" s="105"/>
      <c r="BL55" s="105"/>
      <c r="BM55" s="104"/>
      <c r="BN55" s="105"/>
      <c r="BO55" s="105"/>
      <c r="BP55" s="104"/>
      <c r="BQ55" s="105"/>
      <c r="BR55" s="105"/>
      <c r="BS55" s="104"/>
      <c r="BT55" s="105"/>
      <c r="BU55" s="105"/>
      <c r="BV55" s="104"/>
      <c r="BW55" s="105"/>
      <c r="BX55" s="105"/>
      <c r="BY55" s="104"/>
      <c r="BZ55" s="105"/>
      <c r="CA55" s="105"/>
      <c r="CB55" s="104"/>
      <c r="CC55" s="105"/>
      <c r="CD55" s="105"/>
      <c r="CE55" s="104"/>
      <c r="CF55" s="134"/>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row>
    <row r="56" spans="1:1426" s="81" customFormat="1" ht="108" customHeight="1">
      <c r="A56" s="79"/>
      <c r="B56" s="80"/>
      <c r="C56" s="228"/>
      <c r="D56" s="243"/>
      <c r="E56" s="240"/>
      <c r="F56" s="131"/>
      <c r="G56" s="103"/>
      <c r="H56" s="131"/>
      <c r="I56" s="193"/>
      <c r="J56" s="85"/>
      <c r="K56" s="245" t="str">
        <f>IF(C56="","",
   IFERROR(
      INDEX(Resources!F:F, MATCH(C56, Resources!D:D, 0)),
      ""
   )
)</f>
        <v/>
      </c>
      <c r="L56" s="85"/>
      <c r="M56" s="218" t="str" cm="1">
        <f t="array" ref="M56">IF(I56="",
    "",
    _xlfn.LET(
      _xlpm.data, _xlfn._xlws.FILTER(
        'ALL Focus Questions'!$A$2:$BT$451,
        ('ALL Focus Questions'!$A$2:$A$451=G56) * ('ALL Focus Questions'!$E$2:$E$451=I56)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_xlfn.HSTACK(HYPERLINK(K56, _xlpm.firstCol), _xlpm.rest)
      )
    )
)</f>
        <v/>
      </c>
      <c r="N56" s="137"/>
      <c r="O56" s="105"/>
      <c r="P56" s="105"/>
      <c r="Q56" s="104"/>
      <c r="R56" s="105"/>
      <c r="S56" s="105"/>
      <c r="T56" s="104"/>
      <c r="U56" s="105"/>
      <c r="V56" s="105"/>
      <c r="W56" s="104"/>
      <c r="X56" s="105"/>
      <c r="Y56" s="105"/>
      <c r="Z56" s="104"/>
      <c r="AA56" s="105"/>
      <c r="AB56" s="105"/>
      <c r="AC56" s="104"/>
      <c r="AD56" s="105"/>
      <c r="AE56" s="105"/>
      <c r="AF56" s="104"/>
      <c r="AG56" s="105"/>
      <c r="AH56" s="105"/>
      <c r="AI56" s="104"/>
      <c r="AJ56" s="105"/>
      <c r="AK56" s="105"/>
      <c r="AL56" s="104"/>
      <c r="AM56" s="105"/>
      <c r="AN56" s="105"/>
      <c r="AO56" s="104"/>
      <c r="AP56" s="105"/>
      <c r="AQ56" s="105"/>
      <c r="AR56" s="104"/>
      <c r="AS56" s="105"/>
      <c r="AT56" s="105"/>
      <c r="AU56" s="104"/>
      <c r="AV56" s="105"/>
      <c r="AW56" s="105"/>
      <c r="AX56" s="104"/>
      <c r="AY56" s="105"/>
      <c r="AZ56" s="105"/>
      <c r="BA56" s="104"/>
      <c r="BB56" s="105"/>
      <c r="BC56" s="105"/>
      <c r="BD56" s="104"/>
      <c r="BE56" s="105"/>
      <c r="BF56" s="105"/>
      <c r="BG56" s="104"/>
      <c r="BH56" s="105"/>
      <c r="BI56" s="105"/>
      <c r="BJ56" s="104"/>
      <c r="BK56" s="105"/>
      <c r="BL56" s="105"/>
      <c r="BM56" s="104"/>
      <c r="BN56" s="105"/>
      <c r="BO56" s="105"/>
      <c r="BP56" s="104"/>
      <c r="BQ56" s="105"/>
      <c r="BR56" s="105"/>
      <c r="BS56" s="104"/>
      <c r="BT56" s="105"/>
      <c r="BU56" s="105"/>
      <c r="BV56" s="104"/>
      <c r="BW56" s="105"/>
      <c r="BX56" s="105"/>
      <c r="BY56" s="104"/>
      <c r="BZ56" s="105"/>
      <c r="CA56" s="105"/>
      <c r="CB56" s="104"/>
      <c r="CC56" s="105"/>
      <c r="CD56" s="105"/>
      <c r="CE56" s="104"/>
      <c r="CF56" s="134"/>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row>
    <row r="57" spans="1:1426" s="81" customFormat="1" ht="108" customHeight="1">
      <c r="A57" s="79"/>
      <c r="B57" s="80"/>
      <c r="C57" s="228"/>
      <c r="D57" s="243"/>
      <c r="E57" s="240"/>
      <c r="F57" s="131"/>
      <c r="G57" s="103"/>
      <c r="H57" s="131"/>
      <c r="I57" s="193"/>
      <c r="J57" s="85"/>
      <c r="K57" s="245" t="str">
        <f>IF(C57="","",
   IFERROR(
      INDEX(Resources!F:F, MATCH(C57, Resources!D:D, 0)),
      ""
   )
)</f>
        <v/>
      </c>
      <c r="L57" s="85"/>
      <c r="M57" s="218" t="str" cm="1">
        <f t="array" ref="M57">IF(I57="",
    "",
    _xlfn.LET(
      _xlpm.data, _xlfn._xlws.FILTER(
        'ALL Focus Questions'!$A$2:$BT$451,
        ('ALL Focus Questions'!$A$2:$A$451=G57) * ('ALL Focus Questions'!$E$2:$E$451=I57)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_xlfn.HSTACK(HYPERLINK(K57, _xlpm.firstCol), _xlpm.rest)
      )
    )
)</f>
        <v/>
      </c>
      <c r="N57" s="137"/>
      <c r="O57" s="105"/>
      <c r="P57" s="105"/>
      <c r="Q57" s="104"/>
      <c r="R57" s="105"/>
      <c r="S57" s="105"/>
      <c r="T57" s="104"/>
      <c r="U57" s="105"/>
      <c r="V57" s="105"/>
      <c r="W57" s="104"/>
      <c r="X57" s="105"/>
      <c r="Y57" s="105"/>
      <c r="Z57" s="104"/>
      <c r="AA57" s="105"/>
      <c r="AB57" s="105"/>
      <c r="AC57" s="104"/>
      <c r="AD57" s="105"/>
      <c r="AE57" s="105"/>
      <c r="AF57" s="104"/>
      <c r="AG57" s="105"/>
      <c r="AH57" s="105"/>
      <c r="AI57" s="104"/>
      <c r="AJ57" s="105"/>
      <c r="AK57" s="105"/>
      <c r="AL57" s="104"/>
      <c r="AM57" s="105"/>
      <c r="AN57" s="105"/>
      <c r="AO57" s="104"/>
      <c r="AP57" s="105"/>
      <c r="AQ57" s="105"/>
      <c r="AR57" s="104"/>
      <c r="AS57" s="105"/>
      <c r="AT57" s="105"/>
      <c r="AU57" s="104"/>
      <c r="AV57" s="105"/>
      <c r="AW57" s="105"/>
      <c r="AX57" s="104"/>
      <c r="AY57" s="105"/>
      <c r="AZ57" s="105"/>
      <c r="BA57" s="104"/>
      <c r="BB57" s="105"/>
      <c r="BC57" s="105"/>
      <c r="BD57" s="104"/>
      <c r="BE57" s="105"/>
      <c r="BF57" s="105"/>
      <c r="BG57" s="104"/>
      <c r="BH57" s="105"/>
      <c r="BI57" s="105"/>
      <c r="BJ57" s="104"/>
      <c r="BK57" s="105"/>
      <c r="BL57" s="105"/>
      <c r="BM57" s="104"/>
      <c r="BN57" s="105"/>
      <c r="BO57" s="105"/>
      <c r="BP57" s="104"/>
      <c r="BQ57" s="105"/>
      <c r="BR57" s="105"/>
      <c r="BS57" s="104"/>
      <c r="BT57" s="105"/>
      <c r="BU57" s="105"/>
      <c r="BV57" s="104"/>
      <c r="BW57" s="105"/>
      <c r="BX57" s="105"/>
      <c r="BY57" s="104"/>
      <c r="BZ57" s="105"/>
      <c r="CA57" s="105"/>
      <c r="CB57" s="104"/>
      <c r="CC57" s="105"/>
      <c r="CD57" s="105"/>
      <c r="CE57" s="104"/>
      <c r="CF57" s="134"/>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row>
    <row r="58" spans="1:1426" s="81" customFormat="1" ht="108" customHeight="1">
      <c r="A58" s="79"/>
      <c r="B58" s="80"/>
      <c r="C58" s="228"/>
      <c r="D58" s="243"/>
      <c r="E58" s="240"/>
      <c r="F58" s="131"/>
      <c r="G58" s="103"/>
      <c r="H58" s="131"/>
      <c r="I58" s="193"/>
      <c r="J58" s="85"/>
      <c r="K58" s="245" t="str">
        <f>IF(C58="","",
   IFERROR(
      INDEX(Resources!F:F, MATCH(C58, Resources!D:D, 0)),
      ""
   )
)</f>
        <v/>
      </c>
      <c r="L58" s="85"/>
      <c r="M58" s="218" t="str" cm="1">
        <f t="array" ref="M58">IF(I58="",
    "",
    _xlfn.LET(
      _xlpm.data, _xlfn._xlws.FILTER(
        'ALL Focus Questions'!$A$2:$BT$451,
        ('ALL Focus Questions'!$A$2:$A$451=G58) * ('ALL Focus Questions'!$E$2:$E$451=I58)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_xlfn.HSTACK(HYPERLINK(K58, _xlpm.firstCol), _xlpm.rest)
      )
    )
)</f>
        <v/>
      </c>
      <c r="N58" s="137"/>
      <c r="O58" s="105"/>
      <c r="P58" s="105"/>
      <c r="Q58" s="104"/>
      <c r="R58" s="105"/>
      <c r="S58" s="105"/>
      <c r="T58" s="104"/>
      <c r="U58" s="105"/>
      <c r="V58" s="105"/>
      <c r="W58" s="104"/>
      <c r="X58" s="105"/>
      <c r="Y58" s="105"/>
      <c r="Z58" s="104"/>
      <c r="AA58" s="105"/>
      <c r="AB58" s="105"/>
      <c r="AC58" s="104"/>
      <c r="AD58" s="105"/>
      <c r="AE58" s="105"/>
      <c r="AF58" s="104"/>
      <c r="AG58" s="105"/>
      <c r="AH58" s="105"/>
      <c r="AI58" s="104"/>
      <c r="AJ58" s="105"/>
      <c r="AK58" s="105"/>
      <c r="AL58" s="104"/>
      <c r="AM58" s="105"/>
      <c r="AN58" s="105"/>
      <c r="AO58" s="104"/>
      <c r="AP58" s="105"/>
      <c r="AQ58" s="105"/>
      <c r="AR58" s="104"/>
      <c r="AS58" s="105"/>
      <c r="AT58" s="105"/>
      <c r="AU58" s="104"/>
      <c r="AV58" s="105"/>
      <c r="AW58" s="105"/>
      <c r="AX58" s="104"/>
      <c r="AY58" s="105"/>
      <c r="AZ58" s="105"/>
      <c r="BA58" s="104"/>
      <c r="BB58" s="105"/>
      <c r="BC58" s="105"/>
      <c r="BD58" s="104"/>
      <c r="BE58" s="105"/>
      <c r="BF58" s="105"/>
      <c r="BG58" s="104"/>
      <c r="BH58" s="105"/>
      <c r="BI58" s="105"/>
      <c r="BJ58" s="104"/>
      <c r="BK58" s="105"/>
      <c r="BL58" s="105"/>
      <c r="BM58" s="104"/>
      <c r="BN58" s="105"/>
      <c r="BO58" s="105"/>
      <c r="BP58" s="104"/>
      <c r="BQ58" s="105"/>
      <c r="BR58" s="105"/>
      <c r="BS58" s="104"/>
      <c r="BT58" s="105"/>
      <c r="BU58" s="105"/>
      <c r="BV58" s="104"/>
      <c r="BW58" s="105"/>
      <c r="BX58" s="105"/>
      <c r="BY58" s="104"/>
      <c r="BZ58" s="105"/>
      <c r="CA58" s="105"/>
      <c r="CB58" s="104"/>
      <c r="CC58" s="105"/>
      <c r="CD58" s="105"/>
      <c r="CE58" s="104"/>
      <c r="CF58" s="134"/>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row>
    <row r="59" spans="1:1426" s="81" customFormat="1" ht="108" customHeight="1">
      <c r="A59" s="79"/>
      <c r="B59" s="80"/>
      <c r="C59" s="228"/>
      <c r="D59" s="243"/>
      <c r="E59" s="240"/>
      <c r="F59" s="131"/>
      <c r="G59" s="103"/>
      <c r="H59" s="131"/>
      <c r="I59" s="193"/>
      <c r="J59" s="85"/>
      <c r="K59" s="245" t="str">
        <f>IF(C59="","",
   IFERROR(
      INDEX(Resources!F:F, MATCH(C59, Resources!D:D, 0)),
      ""
   )
)</f>
        <v/>
      </c>
      <c r="L59" s="85"/>
      <c r="M59" s="218" t="str" cm="1">
        <f t="array" ref="M59">IF(I59="",
    "",
    _xlfn.LET(
      _xlpm.data, _xlfn._xlws.FILTER(
        'ALL Focus Questions'!$A$2:$BT$451,
        ('ALL Focus Questions'!$A$2:$A$451=G59) * ('ALL Focus Questions'!$E$2:$E$451=I59)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_xlfn.HSTACK(HYPERLINK(K59, _xlpm.firstCol), _xlpm.rest)
      )
    )
)</f>
        <v/>
      </c>
      <c r="N59" s="137"/>
      <c r="O59" s="105"/>
      <c r="P59" s="105"/>
      <c r="Q59" s="104"/>
      <c r="R59" s="105"/>
      <c r="S59" s="105"/>
      <c r="T59" s="104"/>
      <c r="U59" s="105"/>
      <c r="V59" s="105"/>
      <c r="W59" s="104"/>
      <c r="X59" s="105"/>
      <c r="Y59" s="105"/>
      <c r="Z59" s="104"/>
      <c r="AA59" s="105"/>
      <c r="AB59" s="105"/>
      <c r="AC59" s="104"/>
      <c r="AD59" s="105"/>
      <c r="AE59" s="105"/>
      <c r="AF59" s="104"/>
      <c r="AG59" s="105"/>
      <c r="AH59" s="105"/>
      <c r="AI59" s="104"/>
      <c r="AJ59" s="105"/>
      <c r="AK59" s="105"/>
      <c r="AL59" s="104"/>
      <c r="AM59" s="105"/>
      <c r="AN59" s="105"/>
      <c r="AO59" s="104"/>
      <c r="AP59" s="105"/>
      <c r="AQ59" s="105"/>
      <c r="AR59" s="104"/>
      <c r="AS59" s="105"/>
      <c r="AT59" s="105"/>
      <c r="AU59" s="104"/>
      <c r="AV59" s="105"/>
      <c r="AW59" s="105"/>
      <c r="AX59" s="104"/>
      <c r="AY59" s="105"/>
      <c r="AZ59" s="105"/>
      <c r="BA59" s="104"/>
      <c r="BB59" s="105"/>
      <c r="BC59" s="105"/>
      <c r="BD59" s="104"/>
      <c r="BE59" s="105"/>
      <c r="BF59" s="105"/>
      <c r="BG59" s="104"/>
      <c r="BH59" s="105"/>
      <c r="BI59" s="105"/>
      <c r="BJ59" s="104"/>
      <c r="BK59" s="105"/>
      <c r="BL59" s="105"/>
      <c r="BM59" s="104"/>
      <c r="BN59" s="105"/>
      <c r="BO59" s="105"/>
      <c r="BP59" s="104"/>
      <c r="BQ59" s="105"/>
      <c r="BR59" s="105"/>
      <c r="BS59" s="104"/>
      <c r="BT59" s="105"/>
      <c r="BU59" s="105"/>
      <c r="BV59" s="104"/>
      <c r="BW59" s="105"/>
      <c r="BX59" s="105"/>
      <c r="BY59" s="104"/>
      <c r="BZ59" s="105"/>
      <c r="CA59" s="105"/>
      <c r="CB59" s="104"/>
      <c r="CC59" s="105"/>
      <c r="CD59" s="105"/>
      <c r="CE59" s="104"/>
      <c r="CF59" s="134"/>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row>
    <row r="60" spans="1:1426" s="81" customFormat="1" ht="108" customHeight="1">
      <c r="A60" s="79"/>
      <c r="B60" s="80"/>
      <c r="C60" s="228"/>
      <c r="D60" s="243"/>
      <c r="E60" s="240"/>
      <c r="F60" s="131"/>
      <c r="G60" s="103"/>
      <c r="H60" s="131"/>
      <c r="I60" s="193"/>
      <c r="J60" s="85"/>
      <c r="K60" s="245" t="str">
        <f>IF(C60="","",
   IFERROR(
      INDEX(Resources!F:F, MATCH(C60, Resources!D:D, 0)),
      ""
   )
)</f>
        <v/>
      </c>
      <c r="L60" s="85"/>
      <c r="M60" s="218" t="str" cm="1">
        <f t="array" ref="M60">IF(I60="",
    "",
    _xlfn.LET(
      _xlpm.data, _xlfn._xlws.FILTER(
        'ALL Focus Questions'!$A$2:$BT$451,
        ('ALL Focus Questions'!$A$2:$A$451=G60) * ('ALL Focus Questions'!$E$2:$E$451=I60)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_xlfn.HSTACK(HYPERLINK(K60, _xlpm.firstCol), _xlpm.rest)
      )
    )
)</f>
        <v/>
      </c>
      <c r="N60" s="137"/>
      <c r="O60" s="105"/>
      <c r="P60" s="105"/>
      <c r="Q60" s="104"/>
      <c r="R60" s="105"/>
      <c r="S60" s="105"/>
      <c r="T60" s="104"/>
      <c r="U60" s="105"/>
      <c r="V60" s="105"/>
      <c r="W60" s="104"/>
      <c r="X60" s="105"/>
      <c r="Y60" s="105"/>
      <c r="Z60" s="104"/>
      <c r="AA60" s="105"/>
      <c r="AB60" s="105"/>
      <c r="AC60" s="104"/>
      <c r="AD60" s="105"/>
      <c r="AE60" s="105"/>
      <c r="AF60" s="104"/>
      <c r="AG60" s="105"/>
      <c r="AH60" s="105"/>
      <c r="AI60" s="104"/>
      <c r="AJ60" s="105"/>
      <c r="AK60" s="105"/>
      <c r="AL60" s="104"/>
      <c r="AM60" s="105"/>
      <c r="AN60" s="105"/>
      <c r="AO60" s="104"/>
      <c r="AP60" s="105"/>
      <c r="AQ60" s="105"/>
      <c r="AR60" s="104"/>
      <c r="AS60" s="105"/>
      <c r="AT60" s="105"/>
      <c r="AU60" s="104"/>
      <c r="AV60" s="105"/>
      <c r="AW60" s="105"/>
      <c r="AX60" s="104"/>
      <c r="AY60" s="105"/>
      <c r="AZ60" s="105"/>
      <c r="BA60" s="104"/>
      <c r="BB60" s="105"/>
      <c r="BC60" s="105"/>
      <c r="BD60" s="104"/>
      <c r="BE60" s="105"/>
      <c r="BF60" s="105"/>
      <c r="BG60" s="104"/>
      <c r="BH60" s="105"/>
      <c r="BI60" s="105"/>
      <c r="BJ60" s="104"/>
      <c r="BK60" s="105"/>
      <c r="BL60" s="105"/>
      <c r="BM60" s="104"/>
      <c r="BN60" s="105"/>
      <c r="BO60" s="105"/>
      <c r="BP60" s="104"/>
      <c r="BQ60" s="105"/>
      <c r="BR60" s="105"/>
      <c r="BS60" s="104"/>
      <c r="BT60" s="105"/>
      <c r="BU60" s="105"/>
      <c r="BV60" s="104"/>
      <c r="BW60" s="105"/>
      <c r="BX60" s="105"/>
      <c r="BY60" s="104"/>
      <c r="BZ60" s="105"/>
      <c r="CA60" s="105"/>
      <c r="CB60" s="104"/>
      <c r="CC60" s="105"/>
      <c r="CD60" s="105"/>
      <c r="CE60" s="104"/>
      <c r="CF60" s="134"/>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row>
    <row r="61" spans="1:1426" s="81" customFormat="1" ht="108" customHeight="1">
      <c r="A61" s="79"/>
      <c r="B61" s="80"/>
      <c r="C61" s="228"/>
      <c r="D61" s="243"/>
      <c r="E61" s="240"/>
      <c r="F61" s="131"/>
      <c r="G61" s="103"/>
      <c r="H61" s="131"/>
      <c r="I61" s="193"/>
      <c r="J61" s="85"/>
      <c r="K61" s="245" t="str">
        <f>IF(C61="","",
   IFERROR(
      INDEX(Resources!F:F, MATCH(C61, Resources!D:D, 0)),
      ""
   )
)</f>
        <v/>
      </c>
      <c r="L61" s="85"/>
      <c r="M61" s="218" t="str" cm="1">
        <f t="array" ref="M61">IF(I61="",
    "",
    _xlfn.LET(
      _xlpm.data, _xlfn._xlws.FILTER(
        'ALL Focus Questions'!$A$2:$BT$451,
        ('ALL Focus Questions'!$A$2:$A$451=G61) * ('ALL Focus Questions'!$E$2:$E$451=I61)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_xlfn.HSTACK(HYPERLINK(K61, _xlpm.firstCol), _xlpm.rest)
      )
    )
)</f>
        <v/>
      </c>
      <c r="N61" s="137"/>
      <c r="O61" s="105"/>
      <c r="P61" s="105"/>
      <c r="Q61" s="104"/>
      <c r="R61" s="105"/>
      <c r="S61" s="105"/>
      <c r="T61" s="104"/>
      <c r="U61" s="105"/>
      <c r="V61" s="105"/>
      <c r="W61" s="104"/>
      <c r="X61" s="105"/>
      <c r="Y61" s="105"/>
      <c r="Z61" s="104"/>
      <c r="AA61" s="105"/>
      <c r="AB61" s="105"/>
      <c r="AC61" s="104"/>
      <c r="AD61" s="105"/>
      <c r="AE61" s="105"/>
      <c r="AF61" s="104"/>
      <c r="AG61" s="105"/>
      <c r="AH61" s="105"/>
      <c r="AI61" s="104"/>
      <c r="AJ61" s="105"/>
      <c r="AK61" s="105"/>
      <c r="AL61" s="104"/>
      <c r="AM61" s="105"/>
      <c r="AN61" s="105"/>
      <c r="AO61" s="104"/>
      <c r="AP61" s="105"/>
      <c r="AQ61" s="105"/>
      <c r="AR61" s="104"/>
      <c r="AS61" s="105"/>
      <c r="AT61" s="105"/>
      <c r="AU61" s="104"/>
      <c r="AV61" s="105"/>
      <c r="AW61" s="105"/>
      <c r="AX61" s="104"/>
      <c r="AY61" s="105"/>
      <c r="AZ61" s="105"/>
      <c r="BA61" s="104"/>
      <c r="BB61" s="105"/>
      <c r="BC61" s="105"/>
      <c r="BD61" s="104"/>
      <c r="BE61" s="105"/>
      <c r="BF61" s="105"/>
      <c r="BG61" s="104"/>
      <c r="BH61" s="105"/>
      <c r="BI61" s="105"/>
      <c r="BJ61" s="104"/>
      <c r="BK61" s="105"/>
      <c r="BL61" s="105"/>
      <c r="BM61" s="104"/>
      <c r="BN61" s="105"/>
      <c r="BO61" s="105"/>
      <c r="BP61" s="104"/>
      <c r="BQ61" s="105"/>
      <c r="BR61" s="105"/>
      <c r="BS61" s="104"/>
      <c r="BT61" s="105"/>
      <c r="BU61" s="105"/>
      <c r="BV61" s="104"/>
      <c r="BW61" s="105"/>
      <c r="BX61" s="105"/>
      <c r="BY61" s="104"/>
      <c r="BZ61" s="105"/>
      <c r="CA61" s="105"/>
      <c r="CB61" s="104"/>
      <c r="CC61" s="105"/>
      <c r="CD61" s="105"/>
      <c r="CE61" s="104"/>
      <c r="CF61" s="134"/>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row>
    <row r="62" spans="1:1426" s="81" customFormat="1" ht="108" customHeight="1">
      <c r="A62" s="79"/>
      <c r="B62" s="80"/>
      <c r="C62" s="228"/>
      <c r="D62" s="243"/>
      <c r="E62" s="240"/>
      <c r="F62" s="131"/>
      <c r="G62" s="103"/>
      <c r="H62" s="131"/>
      <c r="I62" s="193"/>
      <c r="J62" s="85"/>
      <c r="K62" s="245" t="str">
        <f>IF(C62="","",
   IFERROR(
      INDEX(Resources!F:F, MATCH(C62, Resources!D:D, 0)),
      ""
   )
)</f>
        <v/>
      </c>
      <c r="L62" s="85"/>
      <c r="M62" s="218" t="str" cm="1">
        <f t="array" ref="M62">IF(I62="",
    "",
    _xlfn.LET(
      _xlpm.data, _xlfn._xlws.FILTER(
        'ALL Focus Questions'!$A$2:$BT$451,
        ('ALL Focus Questions'!$A$2:$A$451=G62) * ('ALL Focus Questions'!$E$2:$E$451=I62)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_xlfn.HSTACK(HYPERLINK(K62, _xlpm.firstCol), _xlpm.rest)
      )
    )
)</f>
        <v/>
      </c>
      <c r="N62" s="137"/>
      <c r="O62" s="105"/>
      <c r="P62" s="105"/>
      <c r="Q62" s="104"/>
      <c r="R62" s="105"/>
      <c r="S62" s="105"/>
      <c r="T62" s="104"/>
      <c r="U62" s="105"/>
      <c r="V62" s="105"/>
      <c r="W62" s="104"/>
      <c r="X62" s="105"/>
      <c r="Y62" s="105"/>
      <c r="Z62" s="104"/>
      <c r="AA62" s="105"/>
      <c r="AB62" s="105"/>
      <c r="AC62" s="104"/>
      <c r="AD62" s="105"/>
      <c r="AE62" s="105"/>
      <c r="AF62" s="104"/>
      <c r="AG62" s="105"/>
      <c r="AH62" s="105"/>
      <c r="AI62" s="104"/>
      <c r="AJ62" s="105"/>
      <c r="AK62" s="105"/>
      <c r="AL62" s="104"/>
      <c r="AM62" s="105"/>
      <c r="AN62" s="105"/>
      <c r="AO62" s="104"/>
      <c r="AP62" s="105"/>
      <c r="AQ62" s="105"/>
      <c r="AR62" s="104"/>
      <c r="AS62" s="105"/>
      <c r="AT62" s="105"/>
      <c r="AU62" s="104"/>
      <c r="AV62" s="105"/>
      <c r="AW62" s="105"/>
      <c r="AX62" s="104"/>
      <c r="AY62" s="105"/>
      <c r="AZ62" s="105"/>
      <c r="BA62" s="104"/>
      <c r="BB62" s="105"/>
      <c r="BC62" s="105"/>
      <c r="BD62" s="104"/>
      <c r="BE62" s="105"/>
      <c r="BF62" s="105"/>
      <c r="BG62" s="104"/>
      <c r="BH62" s="105"/>
      <c r="BI62" s="105"/>
      <c r="BJ62" s="104"/>
      <c r="BK62" s="105"/>
      <c r="BL62" s="105"/>
      <c r="BM62" s="104"/>
      <c r="BN62" s="105"/>
      <c r="BO62" s="105"/>
      <c r="BP62" s="104"/>
      <c r="BQ62" s="105"/>
      <c r="BR62" s="105"/>
      <c r="BS62" s="104"/>
      <c r="BT62" s="105"/>
      <c r="BU62" s="105"/>
      <c r="BV62" s="104"/>
      <c r="BW62" s="105"/>
      <c r="BX62" s="105"/>
      <c r="BY62" s="104"/>
      <c r="BZ62" s="105"/>
      <c r="CA62" s="105"/>
      <c r="CB62" s="104"/>
      <c r="CC62" s="105"/>
      <c r="CD62" s="105"/>
      <c r="CE62" s="104"/>
      <c r="CF62" s="134"/>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row>
    <row r="63" spans="1:1426" s="81" customFormat="1" ht="108" customHeight="1">
      <c r="A63" s="79"/>
      <c r="B63" s="80"/>
      <c r="C63" s="228"/>
      <c r="D63" s="243"/>
      <c r="E63" s="240"/>
      <c r="F63" s="131"/>
      <c r="G63" s="103"/>
      <c r="H63" s="131"/>
      <c r="I63" s="193"/>
      <c r="J63" s="85"/>
      <c r="K63" s="245" t="str">
        <f>IF(C63="","",
   IFERROR(
      INDEX(Resources!F:F, MATCH(C63, Resources!D:D, 0)),
      ""
   )
)</f>
        <v/>
      </c>
      <c r="L63" s="85"/>
      <c r="M63" s="218" t="str" cm="1">
        <f t="array" ref="M63">IF(I63="",
    "",
    _xlfn.LET(
      _xlpm.data, _xlfn._xlws.FILTER(
        'ALL Focus Questions'!$A$2:$BT$451,
        ('ALL Focus Questions'!$A$2:$A$451=G63) * ('ALL Focus Questions'!$E$2:$E$451=I63)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_xlfn.HSTACK(HYPERLINK(K63, _xlpm.firstCol), _xlpm.rest)
      )
    )
)</f>
        <v/>
      </c>
      <c r="N63" s="137"/>
      <c r="O63" s="105"/>
      <c r="P63" s="105"/>
      <c r="Q63" s="104"/>
      <c r="R63" s="105"/>
      <c r="S63" s="105"/>
      <c r="T63" s="104"/>
      <c r="U63" s="105"/>
      <c r="V63" s="105"/>
      <c r="W63" s="104"/>
      <c r="X63" s="105"/>
      <c r="Y63" s="105"/>
      <c r="Z63" s="104"/>
      <c r="AA63" s="105"/>
      <c r="AB63" s="105"/>
      <c r="AC63" s="104"/>
      <c r="AD63" s="105"/>
      <c r="AE63" s="105"/>
      <c r="AF63" s="104"/>
      <c r="AG63" s="105"/>
      <c r="AH63" s="105"/>
      <c r="AI63" s="104"/>
      <c r="AJ63" s="105"/>
      <c r="AK63" s="105"/>
      <c r="AL63" s="104"/>
      <c r="AM63" s="105"/>
      <c r="AN63" s="105"/>
      <c r="AO63" s="104"/>
      <c r="AP63" s="105"/>
      <c r="AQ63" s="105"/>
      <c r="AR63" s="104"/>
      <c r="AS63" s="105"/>
      <c r="AT63" s="105"/>
      <c r="AU63" s="104"/>
      <c r="AV63" s="105"/>
      <c r="AW63" s="105"/>
      <c r="AX63" s="104"/>
      <c r="AY63" s="105"/>
      <c r="AZ63" s="105"/>
      <c r="BA63" s="104"/>
      <c r="BB63" s="105"/>
      <c r="BC63" s="105"/>
      <c r="BD63" s="104"/>
      <c r="BE63" s="105"/>
      <c r="BF63" s="105"/>
      <c r="BG63" s="104"/>
      <c r="BH63" s="105"/>
      <c r="BI63" s="105"/>
      <c r="BJ63" s="104"/>
      <c r="BK63" s="105"/>
      <c r="BL63" s="105"/>
      <c r="BM63" s="104"/>
      <c r="BN63" s="105"/>
      <c r="BO63" s="105"/>
      <c r="BP63" s="104"/>
      <c r="BQ63" s="105"/>
      <c r="BR63" s="105"/>
      <c r="BS63" s="104"/>
      <c r="BT63" s="105"/>
      <c r="BU63" s="105"/>
      <c r="BV63" s="104"/>
      <c r="BW63" s="105"/>
      <c r="BX63" s="105"/>
      <c r="BY63" s="104"/>
      <c r="BZ63" s="105"/>
      <c r="CA63" s="105"/>
      <c r="CB63" s="104"/>
      <c r="CC63" s="105"/>
      <c r="CD63" s="105"/>
      <c r="CE63" s="104"/>
      <c r="CF63" s="134"/>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row>
    <row r="64" spans="1:1426" s="81" customFormat="1" ht="108" customHeight="1">
      <c r="A64" s="79"/>
      <c r="B64" s="80"/>
      <c r="C64" s="228"/>
      <c r="D64" s="243"/>
      <c r="E64" s="240"/>
      <c r="F64" s="131"/>
      <c r="G64" s="103"/>
      <c r="H64" s="131"/>
      <c r="I64" s="193"/>
      <c r="J64" s="85"/>
      <c r="K64" s="245" t="str">
        <f>IF(C64="","",
   IFERROR(
      INDEX(Resources!F:F, MATCH(C64, Resources!D:D, 0)),
      ""
   )
)</f>
        <v/>
      </c>
      <c r="L64" s="85"/>
      <c r="M64" s="218" t="str" cm="1">
        <f t="array" ref="M64">IF(I64="",
    "",
    _xlfn.LET(
      _xlpm.data, _xlfn._xlws.FILTER(
        'ALL Focus Questions'!$A$2:$BT$451,
        ('ALL Focus Questions'!$A$2:$A$451=G64) * ('ALL Focus Questions'!$E$2:$E$451=I64)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_xlfn.HSTACK(HYPERLINK(K64, _xlpm.firstCol), _xlpm.rest)
      )
    )
)</f>
        <v/>
      </c>
      <c r="N64" s="137"/>
      <c r="O64" s="105"/>
      <c r="P64" s="105"/>
      <c r="Q64" s="104"/>
      <c r="R64" s="105"/>
      <c r="S64" s="105"/>
      <c r="T64" s="104"/>
      <c r="U64" s="105"/>
      <c r="V64" s="105"/>
      <c r="W64" s="104"/>
      <c r="X64" s="105"/>
      <c r="Y64" s="105"/>
      <c r="Z64" s="104"/>
      <c r="AA64" s="105"/>
      <c r="AB64" s="105"/>
      <c r="AC64" s="104"/>
      <c r="AD64" s="105"/>
      <c r="AE64" s="105"/>
      <c r="AF64" s="104"/>
      <c r="AG64" s="105"/>
      <c r="AH64" s="105"/>
      <c r="AI64" s="104"/>
      <c r="AJ64" s="105"/>
      <c r="AK64" s="105"/>
      <c r="AL64" s="104"/>
      <c r="AM64" s="105"/>
      <c r="AN64" s="105"/>
      <c r="AO64" s="104"/>
      <c r="AP64" s="105"/>
      <c r="AQ64" s="105"/>
      <c r="AR64" s="104"/>
      <c r="AS64" s="105"/>
      <c r="AT64" s="105"/>
      <c r="AU64" s="104"/>
      <c r="AV64" s="105"/>
      <c r="AW64" s="105"/>
      <c r="AX64" s="104"/>
      <c r="AY64" s="105"/>
      <c r="AZ64" s="105"/>
      <c r="BA64" s="104"/>
      <c r="BB64" s="105"/>
      <c r="BC64" s="105"/>
      <c r="BD64" s="104"/>
      <c r="BE64" s="105"/>
      <c r="BF64" s="105"/>
      <c r="BG64" s="104"/>
      <c r="BH64" s="105"/>
      <c r="BI64" s="105"/>
      <c r="BJ64" s="104"/>
      <c r="BK64" s="105"/>
      <c r="BL64" s="105"/>
      <c r="BM64" s="104"/>
      <c r="BN64" s="105"/>
      <c r="BO64" s="105"/>
      <c r="BP64" s="104"/>
      <c r="BQ64" s="105"/>
      <c r="BR64" s="105"/>
      <c r="BS64" s="104"/>
      <c r="BT64" s="105"/>
      <c r="BU64" s="105"/>
      <c r="BV64" s="104"/>
      <c r="BW64" s="105"/>
      <c r="BX64" s="105"/>
      <c r="BY64" s="104"/>
      <c r="BZ64" s="105"/>
      <c r="CA64" s="105"/>
      <c r="CB64" s="104"/>
      <c r="CC64" s="105"/>
      <c r="CD64" s="105"/>
      <c r="CE64" s="104"/>
      <c r="CF64" s="13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row>
    <row r="65" spans="1:1426" s="81" customFormat="1" ht="108" customHeight="1">
      <c r="A65" s="79"/>
      <c r="B65" s="80"/>
      <c r="C65" s="228"/>
      <c r="D65" s="243"/>
      <c r="E65" s="240"/>
      <c r="F65" s="131"/>
      <c r="G65" s="103"/>
      <c r="H65" s="131"/>
      <c r="I65" s="193"/>
      <c r="J65" s="85"/>
      <c r="K65" s="245" t="str">
        <f>IF(C65="","",
   IFERROR(
      INDEX(Resources!F:F, MATCH(C65, Resources!D:D, 0)),
      ""
   )
)</f>
        <v/>
      </c>
      <c r="L65" s="85"/>
      <c r="M65" s="218" t="str" cm="1">
        <f t="array" ref="M65">IF(I65="",
    "",
    _xlfn.LET(
      _xlpm.data, _xlfn._xlws.FILTER(
        'ALL Focus Questions'!$A$2:$BT$451,
        ('ALL Focus Questions'!$A$2:$A$451=G65) * ('ALL Focus Questions'!$E$2:$E$451=I65)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_xlfn.HSTACK(HYPERLINK(K65, _xlpm.firstCol), _xlpm.rest)
      )
    )
)</f>
        <v/>
      </c>
      <c r="N65" s="137"/>
      <c r="O65" s="105"/>
      <c r="P65" s="105"/>
      <c r="Q65" s="104"/>
      <c r="R65" s="105"/>
      <c r="S65" s="105"/>
      <c r="T65" s="104"/>
      <c r="U65" s="105"/>
      <c r="V65" s="105"/>
      <c r="W65" s="104"/>
      <c r="X65" s="105"/>
      <c r="Y65" s="105"/>
      <c r="Z65" s="104"/>
      <c r="AA65" s="105"/>
      <c r="AB65" s="105"/>
      <c r="AC65" s="104"/>
      <c r="AD65" s="105"/>
      <c r="AE65" s="105"/>
      <c r="AF65" s="104"/>
      <c r="AG65" s="105"/>
      <c r="AH65" s="105"/>
      <c r="AI65" s="104"/>
      <c r="AJ65" s="105"/>
      <c r="AK65" s="105"/>
      <c r="AL65" s="104"/>
      <c r="AM65" s="105"/>
      <c r="AN65" s="105"/>
      <c r="AO65" s="104"/>
      <c r="AP65" s="105"/>
      <c r="AQ65" s="105"/>
      <c r="AR65" s="104"/>
      <c r="AS65" s="105"/>
      <c r="AT65" s="105"/>
      <c r="AU65" s="104"/>
      <c r="AV65" s="105"/>
      <c r="AW65" s="105"/>
      <c r="AX65" s="104"/>
      <c r="AY65" s="105"/>
      <c r="AZ65" s="105"/>
      <c r="BA65" s="104"/>
      <c r="BB65" s="105"/>
      <c r="BC65" s="105"/>
      <c r="BD65" s="104"/>
      <c r="BE65" s="105"/>
      <c r="BF65" s="105"/>
      <c r="BG65" s="104"/>
      <c r="BH65" s="105"/>
      <c r="BI65" s="105"/>
      <c r="BJ65" s="104"/>
      <c r="BK65" s="105"/>
      <c r="BL65" s="105"/>
      <c r="BM65" s="104"/>
      <c r="BN65" s="105"/>
      <c r="BO65" s="105"/>
      <c r="BP65" s="104"/>
      <c r="BQ65" s="105"/>
      <c r="BR65" s="105"/>
      <c r="BS65" s="104"/>
      <c r="BT65" s="105"/>
      <c r="BU65" s="105"/>
      <c r="BV65" s="104"/>
      <c r="BW65" s="105"/>
      <c r="BX65" s="105"/>
      <c r="BY65" s="104"/>
      <c r="BZ65" s="105"/>
      <c r="CA65" s="105"/>
      <c r="CB65" s="104"/>
      <c r="CC65" s="105"/>
      <c r="CD65" s="105"/>
      <c r="CE65" s="104"/>
      <c r="CF65" s="134"/>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row>
    <row r="66" spans="1:1426" s="81" customFormat="1" ht="108" customHeight="1">
      <c r="A66" s="79"/>
      <c r="B66" s="80"/>
      <c r="C66" s="228"/>
      <c r="D66" s="243"/>
      <c r="E66" s="240"/>
      <c r="F66" s="131"/>
      <c r="G66" s="103"/>
      <c r="H66" s="131"/>
      <c r="I66" s="193"/>
      <c r="J66" s="85"/>
      <c r="K66" s="245" t="str">
        <f>IF(C66="","",
   IFERROR(
      INDEX(Resources!F:F, MATCH(C66, Resources!D:D, 0)),
      ""
   )
)</f>
        <v/>
      </c>
      <c r="L66" s="85"/>
      <c r="M66" s="218" t="str" cm="1">
        <f t="array" ref="M66">IF(I66="",
    "",
    _xlfn.LET(
      _xlpm.data, _xlfn._xlws.FILTER(
        'ALL Focus Questions'!$A$2:$BT$451,
        ('ALL Focus Questions'!$A$2:$A$451=G66) * ('ALL Focus Questions'!$E$2:$E$451=I66)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_xlfn.HSTACK(HYPERLINK(K66, _xlpm.firstCol), _xlpm.rest)
      )
    )
)</f>
        <v/>
      </c>
      <c r="N66" s="137"/>
      <c r="O66" s="105"/>
      <c r="P66" s="105"/>
      <c r="Q66" s="104"/>
      <c r="R66" s="105"/>
      <c r="S66" s="105"/>
      <c r="T66" s="104"/>
      <c r="U66" s="105"/>
      <c r="V66" s="105"/>
      <c r="W66" s="104"/>
      <c r="X66" s="105"/>
      <c r="Y66" s="105"/>
      <c r="Z66" s="104"/>
      <c r="AA66" s="105"/>
      <c r="AB66" s="105"/>
      <c r="AC66" s="104"/>
      <c r="AD66" s="105"/>
      <c r="AE66" s="105"/>
      <c r="AF66" s="104"/>
      <c r="AG66" s="105"/>
      <c r="AH66" s="105"/>
      <c r="AI66" s="104"/>
      <c r="AJ66" s="105"/>
      <c r="AK66" s="105"/>
      <c r="AL66" s="104"/>
      <c r="AM66" s="105"/>
      <c r="AN66" s="105"/>
      <c r="AO66" s="104"/>
      <c r="AP66" s="105"/>
      <c r="AQ66" s="105"/>
      <c r="AR66" s="104"/>
      <c r="AS66" s="105"/>
      <c r="AT66" s="105"/>
      <c r="AU66" s="104"/>
      <c r="AV66" s="105"/>
      <c r="AW66" s="105"/>
      <c r="AX66" s="104"/>
      <c r="AY66" s="105"/>
      <c r="AZ66" s="105"/>
      <c r="BA66" s="104"/>
      <c r="BB66" s="105"/>
      <c r="BC66" s="105"/>
      <c r="BD66" s="104"/>
      <c r="BE66" s="105"/>
      <c r="BF66" s="105"/>
      <c r="BG66" s="104"/>
      <c r="BH66" s="105"/>
      <c r="BI66" s="105"/>
      <c r="BJ66" s="104"/>
      <c r="BK66" s="105"/>
      <c r="BL66" s="105"/>
      <c r="BM66" s="104"/>
      <c r="BN66" s="105"/>
      <c r="BO66" s="105"/>
      <c r="BP66" s="104"/>
      <c r="BQ66" s="105"/>
      <c r="BR66" s="105"/>
      <c r="BS66" s="104"/>
      <c r="BT66" s="105"/>
      <c r="BU66" s="105"/>
      <c r="BV66" s="104"/>
      <c r="BW66" s="105"/>
      <c r="BX66" s="105"/>
      <c r="BY66" s="104"/>
      <c r="BZ66" s="105"/>
      <c r="CA66" s="105"/>
      <c r="CB66" s="104"/>
      <c r="CC66" s="105"/>
      <c r="CD66" s="105"/>
      <c r="CE66" s="104"/>
      <c r="CF66" s="134"/>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row>
    <row r="67" spans="1:1426" s="81" customFormat="1" ht="108" customHeight="1">
      <c r="A67" s="79"/>
      <c r="B67" s="80"/>
      <c r="C67" s="228"/>
      <c r="D67" s="243"/>
      <c r="E67" s="240"/>
      <c r="F67" s="131"/>
      <c r="G67" s="103"/>
      <c r="H67" s="131"/>
      <c r="I67" s="193"/>
      <c r="J67" s="85"/>
      <c r="K67" s="245" t="str">
        <f>IF(C67="","",
   IFERROR(
      INDEX(Resources!F:F, MATCH(C67, Resources!D:D, 0)),
      ""
   )
)</f>
        <v/>
      </c>
      <c r="L67" s="85"/>
      <c r="M67" s="218" t="str" cm="1">
        <f t="array" ref="M67">IF(I67="",
    "",
    _xlfn.LET(
      _xlpm.data, _xlfn._xlws.FILTER(
        'ALL Focus Questions'!$A$2:$BT$451,
        ('ALL Focus Questions'!$A$2:$A$451=G67) * ('ALL Focus Questions'!$E$2:$E$451=I67)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_xlfn.HSTACK(HYPERLINK(K67, _xlpm.firstCol), _xlpm.rest)
      )
    )
)</f>
        <v/>
      </c>
      <c r="N67" s="137"/>
      <c r="O67" s="105"/>
      <c r="P67" s="105"/>
      <c r="Q67" s="104"/>
      <c r="R67" s="105"/>
      <c r="S67" s="105"/>
      <c r="T67" s="104"/>
      <c r="U67" s="105"/>
      <c r="V67" s="105"/>
      <c r="W67" s="104"/>
      <c r="X67" s="105"/>
      <c r="Y67" s="105"/>
      <c r="Z67" s="104"/>
      <c r="AA67" s="105"/>
      <c r="AB67" s="105"/>
      <c r="AC67" s="104"/>
      <c r="AD67" s="105"/>
      <c r="AE67" s="105"/>
      <c r="AF67" s="104"/>
      <c r="AG67" s="105"/>
      <c r="AH67" s="105"/>
      <c r="AI67" s="104"/>
      <c r="AJ67" s="105"/>
      <c r="AK67" s="105"/>
      <c r="AL67" s="104"/>
      <c r="AM67" s="105"/>
      <c r="AN67" s="105"/>
      <c r="AO67" s="104"/>
      <c r="AP67" s="105"/>
      <c r="AQ67" s="105"/>
      <c r="AR67" s="104"/>
      <c r="AS67" s="105"/>
      <c r="AT67" s="105"/>
      <c r="AU67" s="104"/>
      <c r="AV67" s="105"/>
      <c r="AW67" s="105"/>
      <c r="AX67" s="104"/>
      <c r="AY67" s="105"/>
      <c r="AZ67" s="105"/>
      <c r="BA67" s="104"/>
      <c r="BB67" s="105"/>
      <c r="BC67" s="105"/>
      <c r="BD67" s="104"/>
      <c r="BE67" s="105"/>
      <c r="BF67" s="105"/>
      <c r="BG67" s="104"/>
      <c r="BH67" s="105"/>
      <c r="BI67" s="105"/>
      <c r="BJ67" s="104"/>
      <c r="BK67" s="105"/>
      <c r="BL67" s="105"/>
      <c r="BM67" s="104"/>
      <c r="BN67" s="105"/>
      <c r="BO67" s="105"/>
      <c r="BP67" s="104"/>
      <c r="BQ67" s="105"/>
      <c r="BR67" s="105"/>
      <c r="BS67" s="104"/>
      <c r="BT67" s="105"/>
      <c r="BU67" s="105"/>
      <c r="BV67" s="104"/>
      <c r="BW67" s="105"/>
      <c r="BX67" s="105"/>
      <c r="BY67" s="104"/>
      <c r="BZ67" s="105"/>
      <c r="CA67" s="105"/>
      <c r="CB67" s="104"/>
      <c r="CC67" s="105"/>
      <c r="CD67" s="105"/>
      <c r="CE67" s="104"/>
      <c r="CF67" s="134"/>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row>
    <row r="68" spans="1:1426" s="81" customFormat="1" ht="108" customHeight="1">
      <c r="A68" s="79"/>
      <c r="B68" s="80"/>
      <c r="C68" s="228"/>
      <c r="D68" s="243"/>
      <c r="E68" s="240"/>
      <c r="F68" s="131"/>
      <c r="G68" s="103"/>
      <c r="H68" s="131"/>
      <c r="I68" s="193"/>
      <c r="J68" s="85"/>
      <c r="K68" s="245" t="str">
        <f>IF(C68="","",
   IFERROR(
      INDEX(Resources!F:F, MATCH(C68, Resources!D:D, 0)),
      ""
   )
)</f>
        <v/>
      </c>
      <c r="L68" s="85"/>
      <c r="M68" s="218" t="str" cm="1">
        <f t="array" ref="M68">IF(I68="",
    "",
    _xlfn.LET(
      _xlpm.data, _xlfn._xlws.FILTER(
        'ALL Focus Questions'!$A$2:$BT$451,
        ('ALL Focus Questions'!$A$2:$A$451=G68) * ('ALL Focus Questions'!$E$2:$E$451=I68)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_xlfn.HSTACK(HYPERLINK(K68, _xlpm.firstCol), _xlpm.rest)
      )
    )
)</f>
        <v/>
      </c>
      <c r="N68" s="137"/>
      <c r="O68" s="105"/>
      <c r="P68" s="105"/>
      <c r="Q68" s="104"/>
      <c r="R68" s="105"/>
      <c r="S68" s="105"/>
      <c r="T68" s="104"/>
      <c r="U68" s="105"/>
      <c r="V68" s="105"/>
      <c r="W68" s="104"/>
      <c r="X68" s="105"/>
      <c r="Y68" s="105"/>
      <c r="Z68" s="104"/>
      <c r="AA68" s="105"/>
      <c r="AB68" s="105"/>
      <c r="AC68" s="104"/>
      <c r="AD68" s="105"/>
      <c r="AE68" s="105"/>
      <c r="AF68" s="104"/>
      <c r="AG68" s="105"/>
      <c r="AH68" s="105"/>
      <c r="AI68" s="104"/>
      <c r="AJ68" s="105"/>
      <c r="AK68" s="105"/>
      <c r="AL68" s="104"/>
      <c r="AM68" s="105"/>
      <c r="AN68" s="105"/>
      <c r="AO68" s="104"/>
      <c r="AP68" s="105"/>
      <c r="AQ68" s="105"/>
      <c r="AR68" s="104"/>
      <c r="AS68" s="105"/>
      <c r="AT68" s="105"/>
      <c r="AU68" s="104"/>
      <c r="AV68" s="105"/>
      <c r="AW68" s="105"/>
      <c r="AX68" s="104"/>
      <c r="AY68" s="105"/>
      <c r="AZ68" s="105"/>
      <c r="BA68" s="104"/>
      <c r="BB68" s="105"/>
      <c r="BC68" s="105"/>
      <c r="BD68" s="104"/>
      <c r="BE68" s="105"/>
      <c r="BF68" s="105"/>
      <c r="BG68" s="104"/>
      <c r="BH68" s="105"/>
      <c r="BI68" s="105"/>
      <c r="BJ68" s="104"/>
      <c r="BK68" s="105"/>
      <c r="BL68" s="105"/>
      <c r="BM68" s="104"/>
      <c r="BN68" s="105"/>
      <c r="BO68" s="105"/>
      <c r="BP68" s="104"/>
      <c r="BQ68" s="105"/>
      <c r="BR68" s="105"/>
      <c r="BS68" s="104"/>
      <c r="BT68" s="105"/>
      <c r="BU68" s="105"/>
      <c r="BV68" s="104"/>
      <c r="BW68" s="105"/>
      <c r="BX68" s="105"/>
      <c r="BY68" s="104"/>
      <c r="BZ68" s="105"/>
      <c r="CA68" s="105"/>
      <c r="CB68" s="104"/>
      <c r="CC68" s="105"/>
      <c r="CD68" s="105"/>
      <c r="CE68" s="104"/>
      <c r="CF68" s="134"/>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row>
    <row r="69" spans="1:1426" s="81" customFormat="1" ht="108" customHeight="1">
      <c r="A69" s="79"/>
      <c r="B69" s="80"/>
      <c r="C69" s="228"/>
      <c r="D69" s="243"/>
      <c r="E69" s="240"/>
      <c r="F69" s="131"/>
      <c r="G69" s="103"/>
      <c r="H69" s="131"/>
      <c r="I69" s="193"/>
      <c r="J69" s="85"/>
      <c r="K69" s="245" t="str">
        <f>IF(C69="","",
   IFERROR(
      INDEX(Resources!F:F, MATCH(C69, Resources!D:D, 0)),
      ""
   )
)</f>
        <v/>
      </c>
      <c r="L69" s="85"/>
      <c r="M69" s="218" t="str" cm="1">
        <f t="array" ref="M69">IF(I69="",
    "",
    _xlfn.LET(
      _xlpm.data, _xlfn._xlws.FILTER(
        'ALL Focus Questions'!$A$2:$BT$451,
        ('ALL Focus Questions'!$A$2:$A$451=G69) * ('ALL Focus Questions'!$E$2:$E$451=I69)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_xlfn.HSTACK(HYPERLINK(K69, _xlpm.firstCol), _xlpm.rest)
      )
    )
)</f>
        <v/>
      </c>
      <c r="N69" s="137"/>
      <c r="O69" s="105"/>
      <c r="P69" s="105"/>
      <c r="Q69" s="104"/>
      <c r="R69" s="105"/>
      <c r="S69" s="105"/>
      <c r="T69" s="104"/>
      <c r="U69" s="105"/>
      <c r="V69" s="105"/>
      <c r="W69" s="104"/>
      <c r="X69" s="105"/>
      <c r="Y69" s="105"/>
      <c r="Z69" s="104"/>
      <c r="AA69" s="105"/>
      <c r="AB69" s="105"/>
      <c r="AC69" s="104"/>
      <c r="AD69" s="105"/>
      <c r="AE69" s="105"/>
      <c r="AF69" s="104"/>
      <c r="AG69" s="105"/>
      <c r="AH69" s="105"/>
      <c r="AI69" s="104"/>
      <c r="AJ69" s="105"/>
      <c r="AK69" s="105"/>
      <c r="AL69" s="104"/>
      <c r="AM69" s="105"/>
      <c r="AN69" s="105"/>
      <c r="AO69" s="104"/>
      <c r="AP69" s="105"/>
      <c r="AQ69" s="105"/>
      <c r="AR69" s="104"/>
      <c r="AS69" s="105"/>
      <c r="AT69" s="105"/>
      <c r="AU69" s="104"/>
      <c r="AV69" s="105"/>
      <c r="AW69" s="105"/>
      <c r="AX69" s="104"/>
      <c r="AY69" s="105"/>
      <c r="AZ69" s="105"/>
      <c r="BA69" s="104"/>
      <c r="BB69" s="105"/>
      <c r="BC69" s="105"/>
      <c r="BD69" s="104"/>
      <c r="BE69" s="105"/>
      <c r="BF69" s="105"/>
      <c r="BG69" s="104"/>
      <c r="BH69" s="105"/>
      <c r="BI69" s="105"/>
      <c r="BJ69" s="104"/>
      <c r="BK69" s="105"/>
      <c r="BL69" s="105"/>
      <c r="BM69" s="104"/>
      <c r="BN69" s="105"/>
      <c r="BO69" s="105"/>
      <c r="BP69" s="104"/>
      <c r="BQ69" s="105"/>
      <c r="BR69" s="105"/>
      <c r="BS69" s="104"/>
      <c r="BT69" s="105"/>
      <c r="BU69" s="105"/>
      <c r="BV69" s="104"/>
      <c r="BW69" s="105"/>
      <c r="BX69" s="105"/>
      <c r="BY69" s="104"/>
      <c r="BZ69" s="105"/>
      <c r="CA69" s="105"/>
      <c r="CB69" s="104"/>
      <c r="CC69" s="105"/>
      <c r="CD69" s="105"/>
      <c r="CE69" s="104"/>
      <c r="CF69" s="134"/>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row>
    <row r="70" spans="1:1426" s="81" customFormat="1" ht="108" customHeight="1">
      <c r="A70" s="79"/>
      <c r="B70" s="80"/>
      <c r="C70" s="228"/>
      <c r="D70" s="243"/>
      <c r="E70" s="240"/>
      <c r="F70" s="131"/>
      <c r="G70" s="103"/>
      <c r="H70" s="131"/>
      <c r="I70" s="193"/>
      <c r="J70" s="85"/>
      <c r="K70" s="245" t="str">
        <f>IF(C70="","",
   IFERROR(
      INDEX(Resources!F:F, MATCH(C70, Resources!D:D, 0)),
      ""
   )
)</f>
        <v/>
      </c>
      <c r="L70" s="85"/>
      <c r="M70" s="218" t="str" cm="1">
        <f t="array" ref="M70">IF(I70="",
    "",
    _xlfn.LET(
      _xlpm.data, _xlfn._xlws.FILTER(
        'ALL Focus Questions'!$A$2:$BT$451,
        ('ALL Focus Questions'!$A$2:$A$451=G70) * ('ALL Focus Questions'!$E$2:$E$451=I70)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_xlfn.HSTACK(HYPERLINK(K70, _xlpm.firstCol), _xlpm.rest)
      )
    )
)</f>
        <v/>
      </c>
      <c r="N70" s="137"/>
      <c r="O70" s="105"/>
      <c r="P70" s="105"/>
      <c r="Q70" s="104"/>
      <c r="R70" s="105"/>
      <c r="S70" s="105"/>
      <c r="T70" s="104"/>
      <c r="U70" s="105"/>
      <c r="V70" s="105"/>
      <c r="W70" s="104"/>
      <c r="X70" s="105"/>
      <c r="Y70" s="105"/>
      <c r="Z70" s="104"/>
      <c r="AA70" s="105"/>
      <c r="AB70" s="105"/>
      <c r="AC70" s="104"/>
      <c r="AD70" s="105"/>
      <c r="AE70" s="105"/>
      <c r="AF70" s="104"/>
      <c r="AG70" s="105"/>
      <c r="AH70" s="105"/>
      <c r="AI70" s="104"/>
      <c r="AJ70" s="105"/>
      <c r="AK70" s="105"/>
      <c r="AL70" s="104"/>
      <c r="AM70" s="105"/>
      <c r="AN70" s="105"/>
      <c r="AO70" s="104"/>
      <c r="AP70" s="105"/>
      <c r="AQ70" s="105"/>
      <c r="AR70" s="104"/>
      <c r="AS70" s="105"/>
      <c r="AT70" s="105"/>
      <c r="AU70" s="104"/>
      <c r="AV70" s="105"/>
      <c r="AW70" s="105"/>
      <c r="AX70" s="104"/>
      <c r="AY70" s="105"/>
      <c r="AZ70" s="105"/>
      <c r="BA70" s="104"/>
      <c r="BB70" s="105"/>
      <c r="BC70" s="105"/>
      <c r="BD70" s="104"/>
      <c r="BE70" s="105"/>
      <c r="BF70" s="105"/>
      <c r="BG70" s="104"/>
      <c r="BH70" s="105"/>
      <c r="BI70" s="105"/>
      <c r="BJ70" s="104"/>
      <c r="BK70" s="105"/>
      <c r="BL70" s="105"/>
      <c r="BM70" s="104"/>
      <c r="BN70" s="105"/>
      <c r="BO70" s="105"/>
      <c r="BP70" s="104"/>
      <c r="BQ70" s="105"/>
      <c r="BR70" s="105"/>
      <c r="BS70" s="104"/>
      <c r="BT70" s="105"/>
      <c r="BU70" s="105"/>
      <c r="BV70" s="104"/>
      <c r="BW70" s="105"/>
      <c r="BX70" s="105"/>
      <c r="BY70" s="104"/>
      <c r="BZ70" s="105"/>
      <c r="CA70" s="105"/>
      <c r="CB70" s="104"/>
      <c r="CC70" s="105"/>
      <c r="CD70" s="105"/>
      <c r="CE70" s="104"/>
      <c r="CF70" s="134"/>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row>
    <row r="71" spans="1:1426" s="81" customFormat="1" ht="108" customHeight="1">
      <c r="A71" s="79"/>
      <c r="B71" s="80"/>
      <c r="C71" s="228"/>
      <c r="D71" s="243"/>
      <c r="E71" s="240"/>
      <c r="F71" s="131"/>
      <c r="G71" s="103"/>
      <c r="H71" s="131"/>
      <c r="I71" s="193"/>
      <c r="J71" s="85"/>
      <c r="K71" s="245" t="str">
        <f>IF(C71="","",
   IFERROR(
      INDEX(Resources!F:F, MATCH(C71, Resources!D:D, 0)),
      ""
   )
)</f>
        <v/>
      </c>
      <c r="L71" s="85"/>
      <c r="M71" s="218" t="str" cm="1">
        <f t="array" ref="M71">IF(I71="",
    "",
    _xlfn.LET(
      _xlpm.data, _xlfn._xlws.FILTER(
        'ALL Focus Questions'!$A$2:$BT$451,
        ('ALL Focus Questions'!$A$2:$A$451=G71) * ('ALL Focus Questions'!$E$2:$E$451=I71)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_xlfn.HSTACK(HYPERLINK(K71, _xlpm.firstCol), _xlpm.rest)
      )
    )
)</f>
        <v/>
      </c>
      <c r="N71" s="137"/>
      <c r="O71" s="105"/>
      <c r="P71" s="105"/>
      <c r="Q71" s="104"/>
      <c r="R71" s="105"/>
      <c r="S71" s="105"/>
      <c r="T71" s="104"/>
      <c r="U71" s="105"/>
      <c r="V71" s="105"/>
      <c r="W71" s="104"/>
      <c r="X71" s="105"/>
      <c r="Y71" s="105"/>
      <c r="Z71" s="104"/>
      <c r="AA71" s="105"/>
      <c r="AB71" s="105"/>
      <c r="AC71" s="104"/>
      <c r="AD71" s="105"/>
      <c r="AE71" s="105"/>
      <c r="AF71" s="104"/>
      <c r="AG71" s="105"/>
      <c r="AH71" s="105"/>
      <c r="AI71" s="104"/>
      <c r="AJ71" s="105"/>
      <c r="AK71" s="105"/>
      <c r="AL71" s="104"/>
      <c r="AM71" s="105"/>
      <c r="AN71" s="105"/>
      <c r="AO71" s="104"/>
      <c r="AP71" s="105"/>
      <c r="AQ71" s="105"/>
      <c r="AR71" s="104"/>
      <c r="AS71" s="105"/>
      <c r="AT71" s="105"/>
      <c r="AU71" s="104"/>
      <c r="AV71" s="105"/>
      <c r="AW71" s="105"/>
      <c r="AX71" s="104"/>
      <c r="AY71" s="105"/>
      <c r="AZ71" s="105"/>
      <c r="BA71" s="104"/>
      <c r="BB71" s="105"/>
      <c r="BC71" s="105"/>
      <c r="BD71" s="104"/>
      <c r="BE71" s="105"/>
      <c r="BF71" s="105"/>
      <c r="BG71" s="104"/>
      <c r="BH71" s="105"/>
      <c r="BI71" s="105"/>
      <c r="BJ71" s="104"/>
      <c r="BK71" s="105"/>
      <c r="BL71" s="105"/>
      <c r="BM71" s="104"/>
      <c r="BN71" s="105"/>
      <c r="BO71" s="105"/>
      <c r="BP71" s="104"/>
      <c r="BQ71" s="105"/>
      <c r="BR71" s="105"/>
      <c r="BS71" s="104"/>
      <c r="BT71" s="105"/>
      <c r="BU71" s="105"/>
      <c r="BV71" s="104"/>
      <c r="BW71" s="105"/>
      <c r="BX71" s="105"/>
      <c r="BY71" s="104"/>
      <c r="BZ71" s="105"/>
      <c r="CA71" s="105"/>
      <c r="CB71" s="104"/>
      <c r="CC71" s="105"/>
      <c r="CD71" s="105"/>
      <c r="CE71" s="104"/>
      <c r="CF71" s="134"/>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row>
    <row r="72" spans="1:1426" s="84" customFormat="1" ht="108" customHeight="1">
      <c r="A72" s="82"/>
      <c r="B72" s="83"/>
      <c r="C72" s="229"/>
      <c r="D72" s="243"/>
      <c r="E72" s="240"/>
      <c r="F72" s="131"/>
      <c r="G72" s="103"/>
      <c r="H72" s="131"/>
      <c r="I72" s="193"/>
      <c r="J72" s="85"/>
      <c r="K72" s="245" t="str">
        <f>IF(C72="","",
   IFERROR(
      INDEX(Resources!F:F, MATCH(C72, Resources!D:D, 0)),
      ""
   )
)</f>
        <v/>
      </c>
      <c r="L72" s="85"/>
      <c r="M72" s="218" t="str" cm="1">
        <f t="array" ref="M72">IF(I72="",
    "",
    _xlfn.LET(
      _xlpm.data, _xlfn._xlws.FILTER(
        'ALL Focus Questions'!$A$2:$BT$451,
        ('ALL Focus Questions'!$A$2:$A$451=G72) * ('ALL Focus Questions'!$E$2:$E$451=I72)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_xlfn.HSTACK(HYPERLINK(K72, _xlpm.firstCol), _xlpm.rest)
      )
    )
)</f>
        <v/>
      </c>
      <c r="N72" s="137"/>
      <c r="O72" s="105"/>
      <c r="P72" s="105"/>
      <c r="Q72" s="104"/>
      <c r="R72" s="105"/>
      <c r="S72" s="105"/>
      <c r="T72" s="104"/>
      <c r="U72" s="105"/>
      <c r="V72" s="105"/>
      <c r="W72" s="104"/>
      <c r="X72" s="105"/>
      <c r="Y72" s="105"/>
      <c r="Z72" s="104"/>
      <c r="AA72" s="105"/>
      <c r="AB72" s="105"/>
      <c r="AC72" s="104"/>
      <c r="AD72" s="105"/>
      <c r="AE72" s="105"/>
      <c r="AF72" s="104"/>
      <c r="AG72" s="105"/>
      <c r="AH72" s="105"/>
      <c r="AI72" s="104"/>
      <c r="AJ72" s="105"/>
      <c r="AK72" s="105"/>
      <c r="AL72" s="104"/>
      <c r="AM72" s="105"/>
      <c r="AN72" s="105"/>
      <c r="AO72" s="104"/>
      <c r="AP72" s="105"/>
      <c r="AQ72" s="105"/>
      <c r="AR72" s="104"/>
      <c r="AS72" s="105"/>
      <c r="AT72" s="105"/>
      <c r="AU72" s="104"/>
      <c r="AV72" s="105"/>
      <c r="AW72" s="105"/>
      <c r="AX72" s="104"/>
      <c r="AY72" s="105"/>
      <c r="AZ72" s="105"/>
      <c r="BA72" s="104"/>
      <c r="BB72" s="105"/>
      <c r="BC72" s="105"/>
      <c r="BD72" s="104"/>
      <c r="BE72" s="105"/>
      <c r="BF72" s="105"/>
      <c r="BG72" s="104"/>
      <c r="BH72" s="105"/>
      <c r="BI72" s="105"/>
      <c r="BJ72" s="104"/>
      <c r="BK72" s="105"/>
      <c r="BL72" s="105"/>
      <c r="BM72" s="104"/>
      <c r="BN72" s="105"/>
      <c r="BO72" s="105"/>
      <c r="BP72" s="104"/>
      <c r="BQ72" s="105"/>
      <c r="BR72" s="105"/>
      <c r="BS72" s="104"/>
      <c r="BT72" s="105"/>
      <c r="BU72" s="105"/>
      <c r="BV72" s="104"/>
      <c r="BW72" s="105"/>
      <c r="BX72" s="105"/>
      <c r="BY72" s="104"/>
      <c r="BZ72" s="105"/>
      <c r="CA72" s="105"/>
      <c r="CB72" s="104"/>
      <c r="CC72" s="105"/>
      <c r="CD72" s="105"/>
      <c r="CE72" s="104"/>
      <c r="CF72" s="134"/>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row>
    <row r="73" spans="1:1426" s="84" customFormat="1" ht="108" customHeight="1">
      <c r="A73" s="82"/>
      <c r="B73" s="83"/>
      <c r="C73" s="229"/>
      <c r="D73" s="243"/>
      <c r="E73" s="240"/>
      <c r="F73" s="131"/>
      <c r="G73" s="103"/>
      <c r="H73" s="131"/>
      <c r="I73" s="193"/>
      <c r="J73" s="85"/>
      <c r="K73" s="245" t="str">
        <f>IF(C73="","",
   IFERROR(
      INDEX(Resources!F:F, MATCH(C73, Resources!D:D, 0)),
      ""
   )
)</f>
        <v/>
      </c>
      <c r="L73" s="85"/>
      <c r="M73" s="218" t="str" cm="1">
        <f t="array" ref="M73">IF(I73="",
    "",
    _xlfn.LET(
      _xlpm.data, _xlfn._xlws.FILTER(
        'ALL Focus Questions'!$A$2:$BT$451,
        ('ALL Focus Questions'!$A$2:$A$451=G73) * ('ALL Focus Questions'!$E$2:$E$451=I73)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_xlfn.HSTACK(HYPERLINK(K73, _xlpm.firstCol), _xlpm.rest)
      )
    )
)</f>
        <v/>
      </c>
      <c r="N73" s="137"/>
      <c r="O73" s="105"/>
      <c r="P73" s="105"/>
      <c r="Q73" s="104"/>
      <c r="R73" s="105"/>
      <c r="S73" s="105"/>
      <c r="T73" s="104"/>
      <c r="U73" s="105"/>
      <c r="V73" s="105"/>
      <c r="W73" s="104"/>
      <c r="X73" s="105"/>
      <c r="Y73" s="105"/>
      <c r="Z73" s="104"/>
      <c r="AA73" s="105"/>
      <c r="AB73" s="105"/>
      <c r="AC73" s="104"/>
      <c r="AD73" s="105"/>
      <c r="AE73" s="105"/>
      <c r="AF73" s="104"/>
      <c r="AG73" s="105"/>
      <c r="AH73" s="105"/>
      <c r="AI73" s="104"/>
      <c r="AJ73" s="105"/>
      <c r="AK73" s="105"/>
      <c r="AL73" s="104"/>
      <c r="AM73" s="105"/>
      <c r="AN73" s="105"/>
      <c r="AO73" s="104"/>
      <c r="AP73" s="105"/>
      <c r="AQ73" s="105"/>
      <c r="AR73" s="104"/>
      <c r="AS73" s="105"/>
      <c r="AT73" s="105"/>
      <c r="AU73" s="104"/>
      <c r="AV73" s="105"/>
      <c r="AW73" s="105"/>
      <c r="AX73" s="104"/>
      <c r="AY73" s="105"/>
      <c r="AZ73" s="105"/>
      <c r="BA73" s="104"/>
      <c r="BB73" s="105"/>
      <c r="BC73" s="105"/>
      <c r="BD73" s="104"/>
      <c r="BE73" s="105"/>
      <c r="BF73" s="105"/>
      <c r="BG73" s="104"/>
      <c r="BH73" s="105"/>
      <c r="BI73" s="105"/>
      <c r="BJ73" s="104"/>
      <c r="BK73" s="105"/>
      <c r="BL73" s="105"/>
      <c r="BM73" s="104"/>
      <c r="BN73" s="105"/>
      <c r="BO73" s="105"/>
      <c r="BP73" s="104"/>
      <c r="BQ73" s="105"/>
      <c r="BR73" s="105"/>
      <c r="BS73" s="104"/>
      <c r="BT73" s="105"/>
      <c r="BU73" s="105"/>
      <c r="BV73" s="104"/>
      <c r="BW73" s="105"/>
      <c r="BX73" s="105"/>
      <c r="BY73" s="104"/>
      <c r="BZ73" s="105"/>
      <c r="CA73" s="105"/>
      <c r="CB73" s="104"/>
      <c r="CC73" s="105"/>
      <c r="CD73" s="105"/>
      <c r="CE73" s="104"/>
      <c r="CF73" s="134"/>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row>
    <row r="74" spans="1:1426" s="84" customFormat="1" ht="108" customHeight="1">
      <c r="A74" s="82"/>
      <c r="B74" s="83"/>
      <c r="C74" s="229"/>
      <c r="D74" s="243"/>
      <c r="E74" s="240"/>
      <c r="F74" s="131"/>
      <c r="G74" s="103"/>
      <c r="H74" s="131"/>
      <c r="I74" s="193"/>
      <c r="J74" s="85"/>
      <c r="K74" s="245" t="str">
        <f>IF(C74="","",
   IFERROR(
      INDEX(Resources!F:F, MATCH(C74, Resources!D:D, 0)),
      ""
   )
)</f>
        <v/>
      </c>
      <c r="L74" s="85"/>
      <c r="M74" s="218" t="str" cm="1">
        <f t="array" ref="M74">IF(I74="",
    "",
    _xlfn.LET(
      _xlpm.data, _xlfn._xlws.FILTER(
        'ALL Focus Questions'!$A$2:$BT$451,
        ('ALL Focus Questions'!$A$2:$A$451=G74) * ('ALL Focus Questions'!$E$2:$E$451=I74)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_xlfn.HSTACK(HYPERLINK(K74, _xlpm.firstCol), _xlpm.rest)
      )
    )
)</f>
        <v/>
      </c>
      <c r="N74" s="137"/>
      <c r="O74" s="105"/>
      <c r="P74" s="105"/>
      <c r="Q74" s="104"/>
      <c r="R74" s="105"/>
      <c r="S74" s="105"/>
      <c r="T74" s="104"/>
      <c r="U74" s="105"/>
      <c r="V74" s="105"/>
      <c r="W74" s="104"/>
      <c r="X74" s="105"/>
      <c r="Y74" s="105"/>
      <c r="Z74" s="104"/>
      <c r="AA74" s="105"/>
      <c r="AB74" s="105"/>
      <c r="AC74" s="104"/>
      <c r="AD74" s="105"/>
      <c r="AE74" s="105"/>
      <c r="AF74" s="104"/>
      <c r="AG74" s="105"/>
      <c r="AH74" s="105"/>
      <c r="AI74" s="104"/>
      <c r="AJ74" s="105"/>
      <c r="AK74" s="105"/>
      <c r="AL74" s="104"/>
      <c r="AM74" s="105"/>
      <c r="AN74" s="105"/>
      <c r="AO74" s="104"/>
      <c r="AP74" s="105"/>
      <c r="AQ74" s="105"/>
      <c r="AR74" s="104"/>
      <c r="AS74" s="105"/>
      <c r="AT74" s="105"/>
      <c r="AU74" s="104"/>
      <c r="AV74" s="105"/>
      <c r="AW74" s="105"/>
      <c r="AX74" s="104"/>
      <c r="AY74" s="105"/>
      <c r="AZ74" s="105"/>
      <c r="BA74" s="104"/>
      <c r="BB74" s="105"/>
      <c r="BC74" s="105"/>
      <c r="BD74" s="104"/>
      <c r="BE74" s="105"/>
      <c r="BF74" s="105"/>
      <c r="BG74" s="104"/>
      <c r="BH74" s="105"/>
      <c r="BI74" s="105"/>
      <c r="BJ74" s="104"/>
      <c r="BK74" s="105"/>
      <c r="BL74" s="105"/>
      <c r="BM74" s="104"/>
      <c r="BN74" s="105"/>
      <c r="BO74" s="105"/>
      <c r="BP74" s="104"/>
      <c r="BQ74" s="105"/>
      <c r="BR74" s="105"/>
      <c r="BS74" s="104"/>
      <c r="BT74" s="105"/>
      <c r="BU74" s="105"/>
      <c r="BV74" s="104"/>
      <c r="BW74" s="105"/>
      <c r="BX74" s="105"/>
      <c r="BY74" s="104"/>
      <c r="BZ74" s="105"/>
      <c r="CA74" s="105"/>
      <c r="CB74" s="104"/>
      <c r="CC74" s="105"/>
      <c r="CD74" s="105"/>
      <c r="CE74" s="104"/>
      <c r="CF74" s="13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row>
    <row r="75" spans="1:1426" s="84" customFormat="1" ht="108" customHeight="1">
      <c r="A75" s="82"/>
      <c r="B75" s="83"/>
      <c r="C75" s="229"/>
      <c r="D75" s="243"/>
      <c r="E75" s="240"/>
      <c r="F75" s="131"/>
      <c r="G75" s="103"/>
      <c r="H75" s="131"/>
      <c r="I75" s="193"/>
      <c r="J75" s="85"/>
      <c r="K75" s="245" t="str">
        <f>IF(C75="","",
   IFERROR(
      INDEX(Resources!F:F, MATCH(C75, Resources!D:D, 0)),
      ""
   )
)</f>
        <v/>
      </c>
      <c r="L75" s="85"/>
      <c r="M75" s="218" t="str" cm="1">
        <f t="array" ref="M75">IF(I75="",
    "",
    _xlfn.LET(
      _xlpm.data, _xlfn._xlws.FILTER(
        'ALL Focus Questions'!$A$2:$BT$451,
        ('ALL Focus Questions'!$A$2:$A$451=G75) * ('ALL Focus Questions'!$E$2:$E$451=I75)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_xlfn.HSTACK(HYPERLINK(K75, _xlpm.firstCol), _xlpm.rest)
      )
    )
)</f>
        <v/>
      </c>
      <c r="N75" s="137"/>
      <c r="O75" s="105"/>
      <c r="P75" s="105"/>
      <c r="Q75" s="104"/>
      <c r="R75" s="105"/>
      <c r="S75" s="105"/>
      <c r="T75" s="104"/>
      <c r="U75" s="105"/>
      <c r="V75" s="105"/>
      <c r="W75" s="104"/>
      <c r="X75" s="105"/>
      <c r="Y75" s="105"/>
      <c r="Z75" s="104"/>
      <c r="AA75" s="105"/>
      <c r="AB75" s="105"/>
      <c r="AC75" s="104"/>
      <c r="AD75" s="105"/>
      <c r="AE75" s="105"/>
      <c r="AF75" s="104"/>
      <c r="AG75" s="105"/>
      <c r="AH75" s="105"/>
      <c r="AI75" s="104"/>
      <c r="AJ75" s="105"/>
      <c r="AK75" s="105"/>
      <c r="AL75" s="104"/>
      <c r="AM75" s="105"/>
      <c r="AN75" s="105"/>
      <c r="AO75" s="104"/>
      <c r="AP75" s="105"/>
      <c r="AQ75" s="105"/>
      <c r="AR75" s="104"/>
      <c r="AS75" s="105"/>
      <c r="AT75" s="105"/>
      <c r="AU75" s="104"/>
      <c r="AV75" s="105"/>
      <c r="AW75" s="105"/>
      <c r="AX75" s="104"/>
      <c r="AY75" s="105"/>
      <c r="AZ75" s="105"/>
      <c r="BA75" s="104"/>
      <c r="BB75" s="105"/>
      <c r="BC75" s="105"/>
      <c r="BD75" s="104"/>
      <c r="BE75" s="105"/>
      <c r="BF75" s="105"/>
      <c r="BG75" s="104"/>
      <c r="BH75" s="105"/>
      <c r="BI75" s="105"/>
      <c r="BJ75" s="104"/>
      <c r="BK75" s="105"/>
      <c r="BL75" s="105"/>
      <c r="BM75" s="104"/>
      <c r="BN75" s="105"/>
      <c r="BO75" s="105"/>
      <c r="BP75" s="104"/>
      <c r="BQ75" s="105"/>
      <c r="BR75" s="105"/>
      <c r="BS75" s="104"/>
      <c r="BT75" s="105"/>
      <c r="BU75" s="105"/>
      <c r="BV75" s="104"/>
      <c r="BW75" s="105"/>
      <c r="BX75" s="105"/>
      <c r="BY75" s="104"/>
      <c r="BZ75" s="105"/>
      <c r="CA75" s="105"/>
      <c r="CB75" s="104"/>
      <c r="CC75" s="105"/>
      <c r="CD75" s="105"/>
      <c r="CE75" s="104"/>
      <c r="CF75" s="134"/>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row>
    <row r="76" spans="1:1426" s="84" customFormat="1" ht="108" customHeight="1">
      <c r="A76" s="82"/>
      <c r="B76" s="83"/>
      <c r="C76" s="229"/>
      <c r="D76" s="243"/>
      <c r="E76" s="240"/>
      <c r="F76" s="131"/>
      <c r="G76" s="103"/>
      <c r="H76" s="131"/>
      <c r="I76" s="193"/>
      <c r="J76" s="85"/>
      <c r="K76" s="245" t="str">
        <f>IF(C76="","",
   IFERROR(
      INDEX(Resources!F:F, MATCH(C76, Resources!D:D, 0)),
      ""
   )
)</f>
        <v/>
      </c>
      <c r="L76" s="85"/>
      <c r="M76" s="218" t="str" cm="1">
        <f t="array" ref="M76">IF(I76="",
    "",
    _xlfn.LET(
      _xlpm.data, _xlfn._xlws.FILTER(
        'ALL Focus Questions'!$A$2:$BT$451,
        ('ALL Focus Questions'!$A$2:$A$451=G76) * ('ALL Focus Questions'!$E$2:$E$451=I76)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_xlfn.HSTACK(HYPERLINK(K76, _xlpm.firstCol), _xlpm.rest)
      )
    )
)</f>
        <v/>
      </c>
      <c r="N76" s="137"/>
      <c r="O76" s="105"/>
      <c r="P76" s="105"/>
      <c r="Q76" s="104"/>
      <c r="R76" s="105"/>
      <c r="S76" s="105"/>
      <c r="T76" s="104"/>
      <c r="U76" s="105"/>
      <c r="V76" s="105"/>
      <c r="W76" s="104"/>
      <c r="X76" s="105"/>
      <c r="Y76" s="105"/>
      <c r="Z76" s="104"/>
      <c r="AA76" s="105"/>
      <c r="AB76" s="105"/>
      <c r="AC76" s="104"/>
      <c r="AD76" s="105"/>
      <c r="AE76" s="105"/>
      <c r="AF76" s="104"/>
      <c r="AG76" s="105"/>
      <c r="AH76" s="105"/>
      <c r="AI76" s="104"/>
      <c r="AJ76" s="105"/>
      <c r="AK76" s="105"/>
      <c r="AL76" s="104"/>
      <c r="AM76" s="105"/>
      <c r="AN76" s="105"/>
      <c r="AO76" s="104"/>
      <c r="AP76" s="105"/>
      <c r="AQ76" s="105"/>
      <c r="AR76" s="104"/>
      <c r="AS76" s="105"/>
      <c r="AT76" s="105"/>
      <c r="AU76" s="104"/>
      <c r="AV76" s="105"/>
      <c r="AW76" s="105"/>
      <c r="AX76" s="104"/>
      <c r="AY76" s="105"/>
      <c r="AZ76" s="105"/>
      <c r="BA76" s="104"/>
      <c r="BB76" s="105"/>
      <c r="BC76" s="105"/>
      <c r="BD76" s="104"/>
      <c r="BE76" s="105"/>
      <c r="BF76" s="105"/>
      <c r="BG76" s="104"/>
      <c r="BH76" s="105"/>
      <c r="BI76" s="105"/>
      <c r="BJ76" s="104"/>
      <c r="BK76" s="105"/>
      <c r="BL76" s="105"/>
      <c r="BM76" s="104"/>
      <c r="BN76" s="105"/>
      <c r="BO76" s="105"/>
      <c r="BP76" s="104"/>
      <c r="BQ76" s="105"/>
      <c r="BR76" s="105"/>
      <c r="BS76" s="104"/>
      <c r="BT76" s="105"/>
      <c r="BU76" s="105"/>
      <c r="BV76" s="104"/>
      <c r="BW76" s="105"/>
      <c r="BX76" s="105"/>
      <c r="BY76" s="104"/>
      <c r="BZ76" s="105"/>
      <c r="CA76" s="105"/>
      <c r="CB76" s="104"/>
      <c r="CC76" s="105"/>
      <c r="CD76" s="105"/>
      <c r="CE76" s="104"/>
      <c r="CF76" s="134"/>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row>
    <row r="77" spans="1:1426" s="84" customFormat="1" ht="108" customHeight="1">
      <c r="A77" s="82"/>
      <c r="B77" s="83"/>
      <c r="C77" s="229"/>
      <c r="D77" s="243"/>
      <c r="E77" s="240"/>
      <c r="F77" s="131"/>
      <c r="G77" s="103"/>
      <c r="H77" s="131"/>
      <c r="I77" s="193"/>
      <c r="J77" s="85"/>
      <c r="K77" s="245" t="str">
        <f>IF(C77="","",
   IFERROR(
      INDEX(Resources!F:F, MATCH(C77, Resources!D:D, 0)),
      ""
   )
)</f>
        <v/>
      </c>
      <c r="L77" s="85"/>
      <c r="M77" s="218" t="str" cm="1">
        <f t="array" ref="M77">IF(I77="",
    "",
    _xlfn.LET(
      _xlpm.data, _xlfn._xlws.FILTER(
        'ALL Focus Questions'!$A$2:$BT$451,
        ('ALL Focus Questions'!$A$2:$A$451=G77) * ('ALL Focus Questions'!$E$2:$E$451=I77)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_xlfn.HSTACK(HYPERLINK(K77, _xlpm.firstCol), _xlpm.rest)
      )
    )
)</f>
        <v/>
      </c>
      <c r="N77" s="137"/>
      <c r="O77" s="105"/>
      <c r="P77" s="105"/>
      <c r="Q77" s="104"/>
      <c r="R77" s="105"/>
      <c r="S77" s="105"/>
      <c r="T77" s="104"/>
      <c r="U77" s="105"/>
      <c r="V77" s="105"/>
      <c r="W77" s="104"/>
      <c r="X77" s="105"/>
      <c r="Y77" s="105"/>
      <c r="Z77" s="104"/>
      <c r="AA77" s="105"/>
      <c r="AB77" s="105"/>
      <c r="AC77" s="104"/>
      <c r="AD77" s="105"/>
      <c r="AE77" s="105"/>
      <c r="AF77" s="104"/>
      <c r="AG77" s="105"/>
      <c r="AH77" s="105"/>
      <c r="AI77" s="104"/>
      <c r="AJ77" s="105"/>
      <c r="AK77" s="105"/>
      <c r="AL77" s="104"/>
      <c r="AM77" s="105"/>
      <c r="AN77" s="105"/>
      <c r="AO77" s="104"/>
      <c r="AP77" s="105"/>
      <c r="AQ77" s="105"/>
      <c r="AR77" s="104"/>
      <c r="AS77" s="105"/>
      <c r="AT77" s="105"/>
      <c r="AU77" s="104"/>
      <c r="AV77" s="105"/>
      <c r="AW77" s="105"/>
      <c r="AX77" s="104"/>
      <c r="AY77" s="105"/>
      <c r="AZ77" s="105"/>
      <c r="BA77" s="104"/>
      <c r="BB77" s="105"/>
      <c r="BC77" s="105"/>
      <c r="BD77" s="104"/>
      <c r="BE77" s="105"/>
      <c r="BF77" s="105"/>
      <c r="BG77" s="104"/>
      <c r="BH77" s="105"/>
      <c r="BI77" s="105"/>
      <c r="BJ77" s="104"/>
      <c r="BK77" s="105"/>
      <c r="BL77" s="105"/>
      <c r="BM77" s="104"/>
      <c r="BN77" s="105"/>
      <c r="BO77" s="105"/>
      <c r="BP77" s="104"/>
      <c r="BQ77" s="105"/>
      <c r="BR77" s="105"/>
      <c r="BS77" s="104"/>
      <c r="BT77" s="105"/>
      <c r="BU77" s="105"/>
      <c r="BV77" s="104"/>
      <c r="BW77" s="105"/>
      <c r="BX77" s="105"/>
      <c r="BY77" s="104"/>
      <c r="BZ77" s="105"/>
      <c r="CA77" s="105"/>
      <c r="CB77" s="104"/>
      <c r="CC77" s="105"/>
      <c r="CD77" s="105"/>
      <c r="CE77" s="104"/>
      <c r="CF77" s="134"/>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row>
    <row r="78" spans="1:1426" s="84" customFormat="1" ht="108" customHeight="1">
      <c r="A78" s="82"/>
      <c r="B78" s="83"/>
      <c r="C78" s="229"/>
      <c r="D78" s="243"/>
      <c r="E78" s="240"/>
      <c r="F78" s="131"/>
      <c r="G78" s="103"/>
      <c r="H78" s="131"/>
      <c r="I78" s="193"/>
      <c r="J78" s="85"/>
      <c r="K78" s="245" t="str">
        <f>IF(C78="","",
   IFERROR(
      INDEX(Resources!F:F, MATCH(C78, Resources!D:D, 0)),
      ""
   )
)</f>
        <v/>
      </c>
      <c r="L78" s="85"/>
      <c r="M78" s="218" t="str" cm="1">
        <f t="array" ref="M78">IF(I78="",
    "",
    _xlfn.LET(
      _xlpm.data, _xlfn._xlws.FILTER(
        'ALL Focus Questions'!$A$2:$BT$451,
        ('ALL Focus Questions'!$A$2:$A$451=G78) * ('ALL Focus Questions'!$E$2:$E$451=I78)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_xlfn.HSTACK(HYPERLINK(K78, _xlpm.firstCol), _xlpm.rest)
      )
    )
)</f>
        <v/>
      </c>
      <c r="N78" s="137"/>
      <c r="O78" s="105"/>
      <c r="P78" s="105"/>
      <c r="Q78" s="104"/>
      <c r="R78" s="105"/>
      <c r="S78" s="105"/>
      <c r="T78" s="104"/>
      <c r="U78" s="105"/>
      <c r="V78" s="105"/>
      <c r="W78" s="104"/>
      <c r="X78" s="105"/>
      <c r="Y78" s="105"/>
      <c r="Z78" s="104"/>
      <c r="AA78" s="105"/>
      <c r="AB78" s="105"/>
      <c r="AC78" s="104"/>
      <c r="AD78" s="105"/>
      <c r="AE78" s="105"/>
      <c r="AF78" s="104"/>
      <c r="AG78" s="105"/>
      <c r="AH78" s="105"/>
      <c r="AI78" s="104"/>
      <c r="AJ78" s="105"/>
      <c r="AK78" s="105"/>
      <c r="AL78" s="104"/>
      <c r="AM78" s="105"/>
      <c r="AN78" s="105"/>
      <c r="AO78" s="104"/>
      <c r="AP78" s="105"/>
      <c r="AQ78" s="105"/>
      <c r="AR78" s="104"/>
      <c r="AS78" s="105"/>
      <c r="AT78" s="105"/>
      <c r="AU78" s="104"/>
      <c r="AV78" s="105"/>
      <c r="AW78" s="105"/>
      <c r="AX78" s="104"/>
      <c r="AY78" s="105"/>
      <c r="AZ78" s="105"/>
      <c r="BA78" s="104"/>
      <c r="BB78" s="105"/>
      <c r="BC78" s="105"/>
      <c r="BD78" s="104"/>
      <c r="BE78" s="105"/>
      <c r="BF78" s="105"/>
      <c r="BG78" s="104"/>
      <c r="BH78" s="105"/>
      <c r="BI78" s="105"/>
      <c r="BJ78" s="104"/>
      <c r="BK78" s="105"/>
      <c r="BL78" s="105"/>
      <c r="BM78" s="104"/>
      <c r="BN78" s="105"/>
      <c r="BO78" s="105"/>
      <c r="BP78" s="104"/>
      <c r="BQ78" s="105"/>
      <c r="BR78" s="105"/>
      <c r="BS78" s="104"/>
      <c r="BT78" s="105"/>
      <c r="BU78" s="105"/>
      <c r="BV78" s="104"/>
      <c r="BW78" s="105"/>
      <c r="BX78" s="105"/>
      <c r="BY78" s="104"/>
      <c r="BZ78" s="105"/>
      <c r="CA78" s="105"/>
      <c r="CB78" s="104"/>
      <c r="CC78" s="105"/>
      <c r="CD78" s="105"/>
      <c r="CE78" s="104"/>
      <c r="CF78" s="134"/>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row>
    <row r="79" spans="1:1426" s="84" customFormat="1" ht="108" customHeight="1">
      <c r="A79" s="82"/>
      <c r="B79" s="83"/>
      <c r="C79" s="229"/>
      <c r="D79" s="243"/>
      <c r="E79" s="240"/>
      <c r="F79" s="131"/>
      <c r="G79" s="103"/>
      <c r="H79" s="131"/>
      <c r="I79" s="193"/>
      <c r="J79" s="85"/>
      <c r="K79" s="245" t="str">
        <f>IF(C79="","",
   IFERROR(
      INDEX(Resources!F:F, MATCH(C79, Resources!D:D, 0)),
      ""
   )
)</f>
        <v/>
      </c>
      <c r="L79" s="85"/>
      <c r="M79" s="218" t="str" cm="1">
        <f t="array" ref="M79">IF(I79="",
    "",
    _xlfn.LET(
      _xlpm.data, _xlfn._xlws.FILTER(
        'ALL Focus Questions'!$A$2:$BT$451,
        ('ALL Focus Questions'!$A$2:$A$451=G79) * ('ALL Focus Questions'!$E$2:$E$451=I79)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_xlfn.HSTACK(HYPERLINK(K79, _xlpm.firstCol), _xlpm.rest)
      )
    )
)</f>
        <v/>
      </c>
      <c r="N79" s="137"/>
      <c r="O79" s="105"/>
      <c r="P79" s="105"/>
      <c r="Q79" s="104"/>
      <c r="R79" s="105"/>
      <c r="S79" s="105"/>
      <c r="T79" s="104"/>
      <c r="U79" s="105"/>
      <c r="V79" s="105"/>
      <c r="W79" s="104"/>
      <c r="X79" s="105"/>
      <c r="Y79" s="105"/>
      <c r="Z79" s="104"/>
      <c r="AA79" s="105"/>
      <c r="AB79" s="105"/>
      <c r="AC79" s="104"/>
      <c r="AD79" s="105"/>
      <c r="AE79" s="105"/>
      <c r="AF79" s="104"/>
      <c r="AG79" s="105"/>
      <c r="AH79" s="105"/>
      <c r="AI79" s="104"/>
      <c r="AJ79" s="105"/>
      <c r="AK79" s="105"/>
      <c r="AL79" s="104"/>
      <c r="AM79" s="105"/>
      <c r="AN79" s="105"/>
      <c r="AO79" s="104"/>
      <c r="AP79" s="105"/>
      <c r="AQ79" s="105"/>
      <c r="AR79" s="104"/>
      <c r="AS79" s="105"/>
      <c r="AT79" s="105"/>
      <c r="AU79" s="104"/>
      <c r="AV79" s="105"/>
      <c r="AW79" s="105"/>
      <c r="AX79" s="104"/>
      <c r="AY79" s="105"/>
      <c r="AZ79" s="105"/>
      <c r="BA79" s="104"/>
      <c r="BB79" s="105"/>
      <c r="BC79" s="105"/>
      <c r="BD79" s="104"/>
      <c r="BE79" s="105"/>
      <c r="BF79" s="105"/>
      <c r="BG79" s="104"/>
      <c r="BH79" s="105"/>
      <c r="BI79" s="105"/>
      <c r="BJ79" s="104"/>
      <c r="BK79" s="105"/>
      <c r="BL79" s="105"/>
      <c r="BM79" s="104"/>
      <c r="BN79" s="105"/>
      <c r="BO79" s="105"/>
      <c r="BP79" s="104"/>
      <c r="BQ79" s="105"/>
      <c r="BR79" s="105"/>
      <c r="BS79" s="104"/>
      <c r="BT79" s="105"/>
      <c r="BU79" s="105"/>
      <c r="BV79" s="104"/>
      <c r="BW79" s="105"/>
      <c r="BX79" s="105"/>
      <c r="BY79" s="104"/>
      <c r="BZ79" s="105"/>
      <c r="CA79" s="105"/>
      <c r="CB79" s="104"/>
      <c r="CC79" s="105"/>
      <c r="CD79" s="105"/>
      <c r="CE79" s="104"/>
      <c r="CF79" s="134"/>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row>
    <row r="80" spans="1:1426" s="84" customFormat="1" ht="108" customHeight="1">
      <c r="A80" s="82"/>
      <c r="B80" s="83"/>
      <c r="C80" s="229"/>
      <c r="D80" s="243"/>
      <c r="E80" s="240"/>
      <c r="F80" s="131"/>
      <c r="G80" s="103"/>
      <c r="H80" s="131"/>
      <c r="I80" s="193"/>
      <c r="J80" s="85"/>
      <c r="K80" s="245" t="str">
        <f>IF(C80="","",
   IFERROR(
      INDEX(Resources!F:F, MATCH(C80, Resources!D:D, 0)),
      ""
   )
)</f>
        <v/>
      </c>
      <c r="L80" s="85"/>
      <c r="M80" s="218" t="str" cm="1">
        <f t="array" ref="M80">IF(I80="",
    "",
    _xlfn.LET(
      _xlpm.data, _xlfn._xlws.FILTER(
        'ALL Focus Questions'!$A$2:$BT$451,
        ('ALL Focus Questions'!$A$2:$A$451=G80) * ('ALL Focus Questions'!$E$2:$E$451=I80)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_xlfn.HSTACK(HYPERLINK(K80, _xlpm.firstCol), _xlpm.rest)
      )
    )
)</f>
        <v/>
      </c>
      <c r="N80" s="137"/>
      <c r="O80" s="105"/>
      <c r="P80" s="105"/>
      <c r="Q80" s="104"/>
      <c r="R80" s="105"/>
      <c r="S80" s="105"/>
      <c r="T80" s="104"/>
      <c r="U80" s="105"/>
      <c r="V80" s="105"/>
      <c r="W80" s="104"/>
      <c r="X80" s="105"/>
      <c r="Y80" s="105"/>
      <c r="Z80" s="104"/>
      <c r="AA80" s="105"/>
      <c r="AB80" s="105"/>
      <c r="AC80" s="104"/>
      <c r="AD80" s="105"/>
      <c r="AE80" s="105"/>
      <c r="AF80" s="104"/>
      <c r="AG80" s="105"/>
      <c r="AH80" s="105"/>
      <c r="AI80" s="104"/>
      <c r="AJ80" s="105"/>
      <c r="AK80" s="105"/>
      <c r="AL80" s="104"/>
      <c r="AM80" s="105"/>
      <c r="AN80" s="105"/>
      <c r="AO80" s="104"/>
      <c r="AP80" s="105"/>
      <c r="AQ80" s="105"/>
      <c r="AR80" s="104"/>
      <c r="AS80" s="105"/>
      <c r="AT80" s="105"/>
      <c r="AU80" s="104"/>
      <c r="AV80" s="105"/>
      <c r="AW80" s="105"/>
      <c r="AX80" s="104"/>
      <c r="AY80" s="105"/>
      <c r="AZ80" s="105"/>
      <c r="BA80" s="104"/>
      <c r="BB80" s="105"/>
      <c r="BC80" s="105"/>
      <c r="BD80" s="104"/>
      <c r="BE80" s="105"/>
      <c r="BF80" s="105"/>
      <c r="BG80" s="104"/>
      <c r="BH80" s="105"/>
      <c r="BI80" s="105"/>
      <c r="BJ80" s="104"/>
      <c r="BK80" s="105"/>
      <c r="BL80" s="105"/>
      <c r="BM80" s="104"/>
      <c r="BN80" s="105"/>
      <c r="BO80" s="105"/>
      <c r="BP80" s="104"/>
      <c r="BQ80" s="105"/>
      <c r="BR80" s="105"/>
      <c r="BS80" s="104"/>
      <c r="BT80" s="105"/>
      <c r="BU80" s="105"/>
      <c r="BV80" s="104"/>
      <c r="BW80" s="105"/>
      <c r="BX80" s="105"/>
      <c r="BY80" s="104"/>
      <c r="BZ80" s="105"/>
      <c r="CA80" s="105"/>
      <c r="CB80" s="104"/>
      <c r="CC80" s="105"/>
      <c r="CD80" s="105"/>
      <c r="CE80" s="104"/>
      <c r="CF80" s="134"/>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row>
    <row r="81" spans="1:1426" s="84" customFormat="1" ht="108" customHeight="1">
      <c r="A81" s="82"/>
      <c r="B81" s="83"/>
      <c r="C81" s="229"/>
      <c r="D81" s="243"/>
      <c r="E81" s="240"/>
      <c r="F81" s="131"/>
      <c r="G81" s="103"/>
      <c r="H81" s="131"/>
      <c r="I81" s="193"/>
      <c r="J81" s="85"/>
      <c r="K81" s="245" t="str">
        <f>IF(C81="","",
   IFERROR(
      INDEX(Resources!F:F, MATCH(C81, Resources!D:D, 0)),
      ""
   )
)</f>
        <v/>
      </c>
      <c r="L81" s="85"/>
      <c r="M81" s="218" t="str" cm="1">
        <f t="array" ref="M81">IF(I81="",
    "",
    _xlfn.LET(
      _xlpm.data, _xlfn._xlws.FILTER(
        'ALL Focus Questions'!$A$2:$BT$451,
        ('ALL Focus Questions'!$A$2:$A$451=G81) * ('ALL Focus Questions'!$E$2:$E$451=I81)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_xlfn.HSTACK(HYPERLINK(K81, _xlpm.firstCol), _xlpm.rest)
      )
    )
)</f>
        <v/>
      </c>
      <c r="N81" s="137"/>
      <c r="O81" s="105"/>
      <c r="P81" s="105"/>
      <c r="Q81" s="104"/>
      <c r="R81" s="105"/>
      <c r="S81" s="105"/>
      <c r="T81" s="104"/>
      <c r="U81" s="105"/>
      <c r="V81" s="105"/>
      <c r="W81" s="104"/>
      <c r="X81" s="105"/>
      <c r="Y81" s="105"/>
      <c r="Z81" s="104"/>
      <c r="AA81" s="105"/>
      <c r="AB81" s="105"/>
      <c r="AC81" s="104"/>
      <c r="AD81" s="105"/>
      <c r="AE81" s="105"/>
      <c r="AF81" s="104"/>
      <c r="AG81" s="105"/>
      <c r="AH81" s="105"/>
      <c r="AI81" s="104"/>
      <c r="AJ81" s="105"/>
      <c r="AK81" s="105"/>
      <c r="AL81" s="104"/>
      <c r="AM81" s="105"/>
      <c r="AN81" s="105"/>
      <c r="AO81" s="104"/>
      <c r="AP81" s="105"/>
      <c r="AQ81" s="105"/>
      <c r="AR81" s="104"/>
      <c r="AS81" s="105"/>
      <c r="AT81" s="105"/>
      <c r="AU81" s="104"/>
      <c r="AV81" s="105"/>
      <c r="AW81" s="105"/>
      <c r="AX81" s="104"/>
      <c r="AY81" s="105"/>
      <c r="AZ81" s="105"/>
      <c r="BA81" s="104"/>
      <c r="BB81" s="105"/>
      <c r="BC81" s="105"/>
      <c r="BD81" s="104"/>
      <c r="BE81" s="105"/>
      <c r="BF81" s="105"/>
      <c r="BG81" s="104"/>
      <c r="BH81" s="105"/>
      <c r="BI81" s="105"/>
      <c r="BJ81" s="104"/>
      <c r="BK81" s="105"/>
      <c r="BL81" s="105"/>
      <c r="BM81" s="104"/>
      <c r="BN81" s="105"/>
      <c r="BO81" s="105"/>
      <c r="BP81" s="104"/>
      <c r="BQ81" s="105"/>
      <c r="BR81" s="105"/>
      <c r="BS81" s="104"/>
      <c r="BT81" s="105"/>
      <c r="BU81" s="105"/>
      <c r="BV81" s="104"/>
      <c r="BW81" s="105"/>
      <c r="BX81" s="105"/>
      <c r="BY81" s="104"/>
      <c r="BZ81" s="105"/>
      <c r="CA81" s="105"/>
      <c r="CB81" s="104"/>
      <c r="CC81" s="105"/>
      <c r="CD81" s="105"/>
      <c r="CE81" s="104"/>
      <c r="CF81" s="134"/>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row>
    <row r="82" spans="1:1426" s="84" customFormat="1" ht="108" customHeight="1">
      <c r="A82" s="82"/>
      <c r="B82" s="83"/>
      <c r="C82" s="229"/>
      <c r="D82" s="243"/>
      <c r="E82" s="240"/>
      <c r="F82" s="131"/>
      <c r="G82" s="103"/>
      <c r="H82" s="131"/>
      <c r="I82" s="193"/>
      <c r="J82" s="85"/>
      <c r="K82" s="245" t="str">
        <f>IF(C82="","",
   IFERROR(
      INDEX(Resources!F:F, MATCH(C82, Resources!D:D, 0)),
      ""
   )
)</f>
        <v/>
      </c>
      <c r="L82" s="85"/>
      <c r="M82" s="218" t="str" cm="1">
        <f t="array" ref="M82">IF(I82="",
    "",
    _xlfn.LET(
      _xlpm.data, _xlfn._xlws.FILTER(
        'ALL Focus Questions'!$A$2:$BT$451,
        ('ALL Focus Questions'!$A$2:$A$451=G82) * ('ALL Focus Questions'!$E$2:$E$451=I82)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_xlfn.HSTACK(HYPERLINK(K82, _xlpm.firstCol), _xlpm.rest)
      )
    )
)</f>
        <v/>
      </c>
      <c r="N82" s="137"/>
      <c r="O82" s="105"/>
      <c r="P82" s="105"/>
      <c r="Q82" s="104"/>
      <c r="R82" s="105"/>
      <c r="S82" s="105"/>
      <c r="T82" s="104"/>
      <c r="U82" s="105"/>
      <c r="V82" s="105"/>
      <c r="W82" s="104"/>
      <c r="X82" s="105"/>
      <c r="Y82" s="105"/>
      <c r="Z82" s="104"/>
      <c r="AA82" s="105"/>
      <c r="AB82" s="105"/>
      <c r="AC82" s="104"/>
      <c r="AD82" s="105"/>
      <c r="AE82" s="105"/>
      <c r="AF82" s="104"/>
      <c r="AG82" s="105"/>
      <c r="AH82" s="105"/>
      <c r="AI82" s="104"/>
      <c r="AJ82" s="105"/>
      <c r="AK82" s="105"/>
      <c r="AL82" s="104"/>
      <c r="AM82" s="105"/>
      <c r="AN82" s="105"/>
      <c r="AO82" s="104"/>
      <c r="AP82" s="105"/>
      <c r="AQ82" s="105"/>
      <c r="AR82" s="104"/>
      <c r="AS82" s="105"/>
      <c r="AT82" s="105"/>
      <c r="AU82" s="104"/>
      <c r="AV82" s="105"/>
      <c r="AW82" s="105"/>
      <c r="AX82" s="104"/>
      <c r="AY82" s="105"/>
      <c r="AZ82" s="105"/>
      <c r="BA82" s="104"/>
      <c r="BB82" s="105"/>
      <c r="BC82" s="105"/>
      <c r="BD82" s="104"/>
      <c r="BE82" s="105"/>
      <c r="BF82" s="105"/>
      <c r="BG82" s="104"/>
      <c r="BH82" s="105"/>
      <c r="BI82" s="105"/>
      <c r="BJ82" s="104"/>
      <c r="BK82" s="105"/>
      <c r="BL82" s="105"/>
      <c r="BM82" s="104"/>
      <c r="BN82" s="105"/>
      <c r="BO82" s="105"/>
      <c r="BP82" s="104"/>
      <c r="BQ82" s="105"/>
      <c r="BR82" s="105"/>
      <c r="BS82" s="104"/>
      <c r="BT82" s="105"/>
      <c r="BU82" s="105"/>
      <c r="BV82" s="104"/>
      <c r="BW82" s="105"/>
      <c r="BX82" s="105"/>
      <c r="BY82" s="104"/>
      <c r="BZ82" s="105"/>
      <c r="CA82" s="105"/>
      <c r="CB82" s="104"/>
      <c r="CC82" s="105"/>
      <c r="CD82" s="105"/>
      <c r="CE82" s="104"/>
      <c r="CF82" s="134"/>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row>
    <row r="83" spans="1:1426" s="84" customFormat="1" ht="108" customHeight="1">
      <c r="A83" s="82"/>
      <c r="B83" s="83"/>
      <c r="C83" s="229"/>
      <c r="D83" s="243"/>
      <c r="E83" s="240"/>
      <c r="F83" s="131"/>
      <c r="G83" s="103"/>
      <c r="H83" s="131"/>
      <c r="I83" s="193"/>
      <c r="J83" s="85"/>
      <c r="K83" s="245" t="str">
        <f>IF(C83="","",
   IFERROR(
      INDEX(Resources!F:F, MATCH(C83, Resources!D:D, 0)),
      ""
   )
)</f>
        <v/>
      </c>
      <c r="L83" s="85"/>
      <c r="M83" s="218" t="str" cm="1">
        <f t="array" ref="M83">IF(I83="",
    "",
    _xlfn.LET(
      _xlpm.data, _xlfn._xlws.FILTER(
        'ALL Focus Questions'!$A$2:$BT$451,
        ('ALL Focus Questions'!$A$2:$A$451=G83) * ('ALL Focus Questions'!$E$2:$E$451=I83)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_xlfn.HSTACK(HYPERLINK(K83, _xlpm.firstCol), _xlpm.rest)
      )
    )
)</f>
        <v/>
      </c>
      <c r="N83" s="137"/>
      <c r="O83" s="105"/>
      <c r="P83" s="105"/>
      <c r="Q83" s="104"/>
      <c r="R83" s="105"/>
      <c r="S83" s="105"/>
      <c r="T83" s="104"/>
      <c r="U83" s="105"/>
      <c r="V83" s="105"/>
      <c r="W83" s="104"/>
      <c r="X83" s="105"/>
      <c r="Y83" s="105"/>
      <c r="Z83" s="104"/>
      <c r="AA83" s="105"/>
      <c r="AB83" s="105"/>
      <c r="AC83" s="104"/>
      <c r="AD83" s="105"/>
      <c r="AE83" s="105"/>
      <c r="AF83" s="104"/>
      <c r="AG83" s="105"/>
      <c r="AH83" s="105"/>
      <c r="AI83" s="104"/>
      <c r="AJ83" s="105"/>
      <c r="AK83" s="105"/>
      <c r="AL83" s="104"/>
      <c r="AM83" s="105"/>
      <c r="AN83" s="105"/>
      <c r="AO83" s="104"/>
      <c r="AP83" s="105"/>
      <c r="AQ83" s="105"/>
      <c r="AR83" s="104"/>
      <c r="AS83" s="105"/>
      <c r="AT83" s="105"/>
      <c r="AU83" s="104"/>
      <c r="AV83" s="105"/>
      <c r="AW83" s="105"/>
      <c r="AX83" s="104"/>
      <c r="AY83" s="105"/>
      <c r="AZ83" s="105"/>
      <c r="BA83" s="104"/>
      <c r="BB83" s="105"/>
      <c r="BC83" s="105"/>
      <c r="BD83" s="104"/>
      <c r="BE83" s="105"/>
      <c r="BF83" s="105"/>
      <c r="BG83" s="104"/>
      <c r="BH83" s="105"/>
      <c r="BI83" s="105"/>
      <c r="BJ83" s="104"/>
      <c r="BK83" s="105"/>
      <c r="BL83" s="105"/>
      <c r="BM83" s="104"/>
      <c r="BN83" s="105"/>
      <c r="BO83" s="105"/>
      <c r="BP83" s="104"/>
      <c r="BQ83" s="105"/>
      <c r="BR83" s="105"/>
      <c r="BS83" s="104"/>
      <c r="BT83" s="105"/>
      <c r="BU83" s="105"/>
      <c r="BV83" s="104"/>
      <c r="BW83" s="105"/>
      <c r="BX83" s="105"/>
      <c r="BY83" s="104"/>
      <c r="BZ83" s="105"/>
      <c r="CA83" s="105"/>
      <c r="CB83" s="104"/>
      <c r="CC83" s="105"/>
      <c r="CD83" s="105"/>
      <c r="CE83" s="104"/>
      <c r="CF83" s="134"/>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row>
    <row r="84" spans="1:1426" s="84" customFormat="1" ht="108" customHeight="1">
      <c r="A84" s="82"/>
      <c r="B84" s="83"/>
      <c r="C84" s="229"/>
      <c r="D84" s="243"/>
      <c r="E84" s="240"/>
      <c r="F84" s="131"/>
      <c r="G84" s="103"/>
      <c r="H84" s="131"/>
      <c r="I84" s="193"/>
      <c r="J84" s="85"/>
      <c r="K84" s="245" t="str">
        <f>IF(C84="","",
   IFERROR(
      INDEX(Resources!F:F, MATCH(C84, Resources!D:D, 0)),
      ""
   )
)</f>
        <v/>
      </c>
      <c r="L84" s="85"/>
      <c r="M84" s="218" t="str" cm="1">
        <f t="array" ref="M84">IF(I84="",
    "",
    _xlfn.LET(
      _xlpm.data, _xlfn._xlws.FILTER(
        'ALL Focus Questions'!$A$2:$BT$451,
        ('ALL Focus Questions'!$A$2:$A$451=G84) * ('ALL Focus Questions'!$E$2:$E$451=I84)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_xlfn.HSTACK(HYPERLINK(K84, _xlpm.firstCol), _xlpm.rest)
      )
    )
)</f>
        <v/>
      </c>
      <c r="N84" s="137"/>
      <c r="O84" s="105"/>
      <c r="P84" s="105"/>
      <c r="Q84" s="104"/>
      <c r="R84" s="105"/>
      <c r="S84" s="105"/>
      <c r="T84" s="104"/>
      <c r="U84" s="105"/>
      <c r="V84" s="105"/>
      <c r="W84" s="104"/>
      <c r="X84" s="105"/>
      <c r="Y84" s="105"/>
      <c r="Z84" s="104"/>
      <c r="AA84" s="105"/>
      <c r="AB84" s="105"/>
      <c r="AC84" s="104"/>
      <c r="AD84" s="105"/>
      <c r="AE84" s="105"/>
      <c r="AF84" s="104"/>
      <c r="AG84" s="105"/>
      <c r="AH84" s="105"/>
      <c r="AI84" s="104"/>
      <c r="AJ84" s="105"/>
      <c r="AK84" s="105"/>
      <c r="AL84" s="104"/>
      <c r="AM84" s="105"/>
      <c r="AN84" s="105"/>
      <c r="AO84" s="104"/>
      <c r="AP84" s="105"/>
      <c r="AQ84" s="105"/>
      <c r="AR84" s="104"/>
      <c r="AS84" s="105"/>
      <c r="AT84" s="105"/>
      <c r="AU84" s="104"/>
      <c r="AV84" s="105"/>
      <c r="AW84" s="105"/>
      <c r="AX84" s="104"/>
      <c r="AY84" s="105"/>
      <c r="AZ84" s="105"/>
      <c r="BA84" s="104"/>
      <c r="BB84" s="105"/>
      <c r="BC84" s="105"/>
      <c r="BD84" s="104"/>
      <c r="BE84" s="105"/>
      <c r="BF84" s="105"/>
      <c r="BG84" s="104"/>
      <c r="BH84" s="105"/>
      <c r="BI84" s="105"/>
      <c r="BJ84" s="104"/>
      <c r="BK84" s="105"/>
      <c r="BL84" s="105"/>
      <c r="BM84" s="104"/>
      <c r="BN84" s="105"/>
      <c r="BO84" s="105"/>
      <c r="BP84" s="104"/>
      <c r="BQ84" s="105"/>
      <c r="BR84" s="105"/>
      <c r="BS84" s="104"/>
      <c r="BT84" s="105"/>
      <c r="BU84" s="105"/>
      <c r="BV84" s="104"/>
      <c r="BW84" s="105"/>
      <c r="BX84" s="105"/>
      <c r="BY84" s="104"/>
      <c r="BZ84" s="105"/>
      <c r="CA84" s="105"/>
      <c r="CB84" s="104"/>
      <c r="CC84" s="105"/>
      <c r="CD84" s="105"/>
      <c r="CE84" s="104"/>
      <c r="CF84" s="13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c r="AWB84"/>
      <c r="AWC84"/>
      <c r="AWD84"/>
      <c r="AWE84"/>
      <c r="AWF84"/>
      <c r="AWG84"/>
      <c r="AWH84"/>
      <c r="AWI84"/>
      <c r="AWJ84"/>
      <c r="AWK84"/>
      <c r="AWL84"/>
      <c r="AWM84"/>
      <c r="AWN84"/>
      <c r="AWO84"/>
      <c r="AWP84"/>
      <c r="AWQ84"/>
      <c r="AWR84"/>
      <c r="AWS84"/>
      <c r="AWT84"/>
      <c r="AWU84"/>
      <c r="AWV84"/>
      <c r="AWW84"/>
      <c r="AWX84"/>
      <c r="AWY84"/>
      <c r="AWZ84"/>
      <c r="AXA84"/>
      <c r="AXB84"/>
      <c r="AXC84"/>
      <c r="AXD84"/>
      <c r="AXE84"/>
      <c r="AXF84"/>
      <c r="AXG84"/>
      <c r="AXH84"/>
      <c r="AXI84"/>
      <c r="AXJ84"/>
      <c r="AXK84"/>
      <c r="AXL84"/>
      <c r="AXM84"/>
      <c r="AXN84"/>
      <c r="AXO84"/>
      <c r="AXP84"/>
      <c r="AXQ84"/>
      <c r="AXR84"/>
      <c r="AXS84"/>
      <c r="AXT84"/>
      <c r="AXU84"/>
      <c r="AXV84"/>
      <c r="AXW84"/>
      <c r="AXX84"/>
      <c r="AXY84"/>
      <c r="AXZ84"/>
      <c r="AYA84"/>
      <c r="AYB84"/>
      <c r="AYC84"/>
      <c r="AYD84"/>
      <c r="AYE84"/>
      <c r="AYF84"/>
      <c r="AYG84"/>
      <c r="AYH84"/>
      <c r="AYI84"/>
      <c r="AYJ84"/>
      <c r="AYK84"/>
      <c r="AYL84"/>
      <c r="AYM84"/>
      <c r="AYN84"/>
      <c r="AYO84"/>
      <c r="AYP84"/>
      <c r="AYQ84"/>
      <c r="AYR84"/>
      <c r="AYS84"/>
      <c r="AYT84"/>
      <c r="AYU84"/>
      <c r="AYV84"/>
      <c r="AYW84"/>
      <c r="AYX84"/>
      <c r="AYY84"/>
      <c r="AYZ84"/>
      <c r="AZA84"/>
      <c r="AZB84"/>
      <c r="AZC84"/>
      <c r="AZD84"/>
      <c r="AZE84"/>
      <c r="AZF84"/>
      <c r="AZG84"/>
      <c r="AZH84"/>
      <c r="AZI84"/>
      <c r="AZJ84"/>
      <c r="AZK84"/>
      <c r="AZL84"/>
      <c r="AZM84"/>
      <c r="AZN84"/>
      <c r="AZO84"/>
      <c r="AZP84"/>
      <c r="AZQ84"/>
      <c r="AZR84"/>
      <c r="AZS84"/>
      <c r="AZT84"/>
      <c r="AZU84"/>
      <c r="AZV84"/>
      <c r="AZW84"/>
      <c r="AZX84"/>
      <c r="AZY84"/>
      <c r="AZZ84"/>
      <c r="BAA84"/>
      <c r="BAB84"/>
      <c r="BAC84"/>
      <c r="BAD84"/>
      <c r="BAE84"/>
      <c r="BAF84"/>
      <c r="BAG84"/>
      <c r="BAH84"/>
      <c r="BAI84"/>
      <c r="BAJ84"/>
      <c r="BAK84"/>
      <c r="BAL84"/>
      <c r="BAM84"/>
      <c r="BAN84"/>
      <c r="BAO84"/>
      <c r="BAP84"/>
      <c r="BAQ84"/>
      <c r="BAR84"/>
      <c r="BAS84"/>
      <c r="BAT84"/>
      <c r="BAU84"/>
      <c r="BAV84"/>
      <c r="BAW84"/>
      <c r="BAX84"/>
      <c r="BAY84"/>
      <c r="BAZ84"/>
      <c r="BBA84"/>
      <c r="BBB84"/>
      <c r="BBC84"/>
      <c r="BBD84"/>
      <c r="BBE84"/>
      <c r="BBF84"/>
      <c r="BBG84"/>
      <c r="BBH84"/>
      <c r="BBI84"/>
      <c r="BBJ84"/>
      <c r="BBK84"/>
      <c r="BBL84"/>
      <c r="BBM84"/>
      <c r="BBN84"/>
      <c r="BBO84"/>
      <c r="BBP84"/>
      <c r="BBQ84"/>
      <c r="BBR84"/>
      <c r="BBS84"/>
      <c r="BBT84"/>
      <c r="BBU84"/>
      <c r="BBV84"/>
    </row>
    <row r="85" spans="1:1426" s="84" customFormat="1" ht="108" customHeight="1">
      <c r="A85" s="82"/>
      <c r="B85" s="83"/>
      <c r="C85" s="229"/>
      <c r="D85" s="243"/>
      <c r="E85" s="240"/>
      <c r="F85" s="131"/>
      <c r="G85" s="103"/>
      <c r="H85" s="131"/>
      <c r="I85" s="193"/>
      <c r="J85" s="85"/>
      <c r="K85" s="245" t="str">
        <f>IF(C85="","",
   IFERROR(
      INDEX(Resources!F:F, MATCH(C85, Resources!D:D, 0)),
      ""
   )
)</f>
        <v/>
      </c>
      <c r="L85" s="85"/>
      <c r="M85" s="218" t="str" cm="1">
        <f t="array" ref="M85">IF(I85="",
    "",
    _xlfn.LET(
      _xlpm.data, _xlfn._xlws.FILTER(
        'ALL Focus Questions'!$A$2:$BT$451,
        ('ALL Focus Questions'!$A$2:$A$451=G85) * ('ALL Focus Questions'!$E$2:$E$451=I85)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_xlfn.HSTACK(HYPERLINK(K85, _xlpm.firstCol), _xlpm.rest)
      )
    )
)</f>
        <v/>
      </c>
      <c r="N85" s="137"/>
      <c r="O85" s="105"/>
      <c r="P85" s="105"/>
      <c r="Q85" s="104"/>
      <c r="R85" s="105"/>
      <c r="S85" s="105"/>
      <c r="T85" s="104"/>
      <c r="U85" s="105"/>
      <c r="V85" s="105"/>
      <c r="W85" s="104"/>
      <c r="X85" s="105"/>
      <c r="Y85" s="105"/>
      <c r="Z85" s="104"/>
      <c r="AA85" s="105"/>
      <c r="AB85" s="105"/>
      <c r="AC85" s="104"/>
      <c r="AD85" s="105"/>
      <c r="AE85" s="105"/>
      <c r="AF85" s="104"/>
      <c r="AG85" s="105"/>
      <c r="AH85" s="105"/>
      <c r="AI85" s="104"/>
      <c r="AJ85" s="105"/>
      <c r="AK85" s="105"/>
      <c r="AL85" s="104"/>
      <c r="AM85" s="105"/>
      <c r="AN85" s="105"/>
      <c r="AO85" s="104"/>
      <c r="AP85" s="105"/>
      <c r="AQ85" s="105"/>
      <c r="AR85" s="104"/>
      <c r="AS85" s="105"/>
      <c r="AT85" s="105"/>
      <c r="AU85" s="104"/>
      <c r="AV85" s="105"/>
      <c r="AW85" s="105"/>
      <c r="AX85" s="104"/>
      <c r="AY85" s="105"/>
      <c r="AZ85" s="105"/>
      <c r="BA85" s="104"/>
      <c r="BB85" s="105"/>
      <c r="BC85" s="105"/>
      <c r="BD85" s="104"/>
      <c r="BE85" s="105"/>
      <c r="BF85" s="105"/>
      <c r="BG85" s="104"/>
      <c r="BH85" s="105"/>
      <c r="BI85" s="105"/>
      <c r="BJ85" s="104"/>
      <c r="BK85" s="105"/>
      <c r="BL85" s="105"/>
      <c r="BM85" s="104"/>
      <c r="BN85" s="105"/>
      <c r="BO85" s="105"/>
      <c r="BP85" s="104"/>
      <c r="BQ85" s="105"/>
      <c r="BR85" s="105"/>
      <c r="BS85" s="104"/>
      <c r="BT85" s="105"/>
      <c r="BU85" s="105"/>
      <c r="BV85" s="104"/>
      <c r="BW85" s="105"/>
      <c r="BX85" s="105"/>
      <c r="BY85" s="104"/>
      <c r="BZ85" s="105"/>
      <c r="CA85" s="105"/>
      <c r="CB85" s="104"/>
      <c r="CC85" s="105"/>
      <c r="CD85" s="105"/>
      <c r="CE85" s="104"/>
      <c r="CF85" s="134"/>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c r="AWB85"/>
      <c r="AWC85"/>
      <c r="AWD85"/>
      <c r="AWE85"/>
      <c r="AWF85"/>
      <c r="AWG85"/>
      <c r="AWH85"/>
      <c r="AWI85"/>
      <c r="AWJ85"/>
      <c r="AWK85"/>
      <c r="AWL85"/>
      <c r="AWM85"/>
      <c r="AWN85"/>
      <c r="AWO85"/>
      <c r="AWP85"/>
      <c r="AWQ85"/>
      <c r="AWR85"/>
      <c r="AWS85"/>
      <c r="AWT85"/>
      <c r="AWU85"/>
      <c r="AWV85"/>
      <c r="AWW85"/>
      <c r="AWX85"/>
      <c r="AWY85"/>
      <c r="AWZ85"/>
      <c r="AXA85"/>
      <c r="AXB85"/>
      <c r="AXC85"/>
      <c r="AXD85"/>
      <c r="AXE85"/>
      <c r="AXF85"/>
      <c r="AXG85"/>
      <c r="AXH85"/>
      <c r="AXI85"/>
      <c r="AXJ85"/>
      <c r="AXK85"/>
      <c r="AXL85"/>
      <c r="AXM85"/>
      <c r="AXN85"/>
      <c r="AXO85"/>
      <c r="AXP85"/>
      <c r="AXQ85"/>
      <c r="AXR85"/>
      <c r="AXS85"/>
      <c r="AXT85"/>
      <c r="AXU85"/>
      <c r="AXV85"/>
      <c r="AXW85"/>
      <c r="AXX85"/>
      <c r="AXY85"/>
      <c r="AXZ85"/>
      <c r="AYA85"/>
      <c r="AYB85"/>
      <c r="AYC85"/>
      <c r="AYD85"/>
      <c r="AYE85"/>
      <c r="AYF85"/>
      <c r="AYG85"/>
      <c r="AYH85"/>
      <c r="AYI85"/>
      <c r="AYJ85"/>
      <c r="AYK85"/>
      <c r="AYL85"/>
      <c r="AYM85"/>
      <c r="AYN85"/>
      <c r="AYO85"/>
      <c r="AYP85"/>
      <c r="AYQ85"/>
      <c r="AYR85"/>
      <c r="AYS85"/>
      <c r="AYT85"/>
      <c r="AYU85"/>
      <c r="AYV85"/>
      <c r="AYW85"/>
      <c r="AYX85"/>
      <c r="AYY85"/>
      <c r="AYZ85"/>
      <c r="AZA85"/>
      <c r="AZB85"/>
      <c r="AZC85"/>
      <c r="AZD85"/>
      <c r="AZE85"/>
      <c r="AZF85"/>
      <c r="AZG85"/>
      <c r="AZH85"/>
      <c r="AZI85"/>
      <c r="AZJ85"/>
      <c r="AZK85"/>
      <c r="AZL85"/>
      <c r="AZM85"/>
      <c r="AZN85"/>
      <c r="AZO85"/>
      <c r="AZP85"/>
      <c r="AZQ85"/>
      <c r="AZR85"/>
      <c r="AZS85"/>
      <c r="AZT85"/>
      <c r="AZU85"/>
      <c r="AZV85"/>
      <c r="AZW85"/>
      <c r="AZX85"/>
      <c r="AZY85"/>
      <c r="AZZ85"/>
      <c r="BAA85"/>
      <c r="BAB85"/>
      <c r="BAC85"/>
      <c r="BAD85"/>
      <c r="BAE85"/>
      <c r="BAF85"/>
      <c r="BAG85"/>
      <c r="BAH85"/>
      <c r="BAI85"/>
      <c r="BAJ85"/>
      <c r="BAK85"/>
      <c r="BAL85"/>
      <c r="BAM85"/>
      <c r="BAN85"/>
      <c r="BAO85"/>
      <c r="BAP85"/>
      <c r="BAQ85"/>
      <c r="BAR85"/>
      <c r="BAS85"/>
      <c r="BAT85"/>
      <c r="BAU85"/>
      <c r="BAV85"/>
      <c r="BAW85"/>
      <c r="BAX85"/>
      <c r="BAY85"/>
      <c r="BAZ85"/>
      <c r="BBA85"/>
      <c r="BBB85"/>
      <c r="BBC85"/>
      <c r="BBD85"/>
      <c r="BBE85"/>
      <c r="BBF85"/>
      <c r="BBG85"/>
      <c r="BBH85"/>
      <c r="BBI85"/>
      <c r="BBJ85"/>
      <c r="BBK85"/>
      <c r="BBL85"/>
      <c r="BBM85"/>
      <c r="BBN85"/>
      <c r="BBO85"/>
      <c r="BBP85"/>
      <c r="BBQ85"/>
      <c r="BBR85"/>
      <c r="BBS85"/>
      <c r="BBT85"/>
      <c r="BBU85"/>
      <c r="BBV85"/>
    </row>
    <row r="86" spans="1:1426" s="84" customFormat="1" ht="108" customHeight="1">
      <c r="A86" s="82"/>
      <c r="B86" s="83"/>
      <c r="C86" s="229"/>
      <c r="D86" s="243"/>
      <c r="E86" s="240"/>
      <c r="F86" s="131"/>
      <c r="G86" s="103"/>
      <c r="H86" s="131"/>
      <c r="I86" s="193"/>
      <c r="J86" s="85"/>
      <c r="K86" s="245" t="str">
        <f>IF(C86="","",
   IFERROR(
      INDEX(Resources!F:F, MATCH(C86, Resources!D:D, 0)),
      ""
   )
)</f>
        <v/>
      </c>
      <c r="L86" s="85"/>
      <c r="M86" s="218" t="str" cm="1">
        <f t="array" ref="M86">IF(I86="",
    "",
    _xlfn.LET(
      _xlpm.data, _xlfn._xlws.FILTER(
        'ALL Focus Questions'!$A$2:$BT$451,
        ('ALL Focus Questions'!$A$2:$A$451=G86) * ('ALL Focus Questions'!$E$2:$E$451=I86)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_xlfn.HSTACK(HYPERLINK(K86, _xlpm.firstCol), _xlpm.rest)
      )
    )
)</f>
        <v/>
      </c>
      <c r="N86" s="137"/>
      <c r="O86" s="105"/>
      <c r="P86" s="105"/>
      <c r="Q86" s="104"/>
      <c r="R86" s="105"/>
      <c r="S86" s="105"/>
      <c r="T86" s="104"/>
      <c r="U86" s="105"/>
      <c r="V86" s="105"/>
      <c r="W86" s="104"/>
      <c r="X86" s="105"/>
      <c r="Y86" s="105"/>
      <c r="Z86" s="104"/>
      <c r="AA86" s="105"/>
      <c r="AB86" s="105"/>
      <c r="AC86" s="104"/>
      <c r="AD86" s="105"/>
      <c r="AE86" s="105"/>
      <c r="AF86" s="104"/>
      <c r="AG86" s="105"/>
      <c r="AH86" s="105"/>
      <c r="AI86" s="104"/>
      <c r="AJ86" s="105"/>
      <c r="AK86" s="105"/>
      <c r="AL86" s="104"/>
      <c r="AM86" s="105"/>
      <c r="AN86" s="105"/>
      <c r="AO86" s="104"/>
      <c r="AP86" s="105"/>
      <c r="AQ86" s="105"/>
      <c r="AR86" s="104"/>
      <c r="AS86" s="105"/>
      <c r="AT86" s="105"/>
      <c r="AU86" s="104"/>
      <c r="AV86" s="105"/>
      <c r="AW86" s="105"/>
      <c r="AX86" s="104"/>
      <c r="AY86" s="105"/>
      <c r="AZ86" s="105"/>
      <c r="BA86" s="104"/>
      <c r="BB86" s="105"/>
      <c r="BC86" s="105"/>
      <c r="BD86" s="104"/>
      <c r="BE86" s="105"/>
      <c r="BF86" s="105"/>
      <c r="BG86" s="104"/>
      <c r="BH86" s="105"/>
      <c r="BI86" s="105"/>
      <c r="BJ86" s="104"/>
      <c r="BK86" s="105"/>
      <c r="BL86" s="105"/>
      <c r="BM86" s="104"/>
      <c r="BN86" s="105"/>
      <c r="BO86" s="105"/>
      <c r="BP86" s="104"/>
      <c r="BQ86" s="105"/>
      <c r="BR86" s="105"/>
      <c r="BS86" s="104"/>
      <c r="BT86" s="105"/>
      <c r="BU86" s="105"/>
      <c r="BV86" s="104"/>
      <c r="BW86" s="105"/>
      <c r="BX86" s="105"/>
      <c r="BY86" s="104"/>
      <c r="BZ86" s="105"/>
      <c r="CA86" s="105"/>
      <c r="CB86" s="104"/>
      <c r="CC86" s="105"/>
      <c r="CD86" s="105"/>
      <c r="CE86" s="104"/>
      <c r="CF86" s="134"/>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row>
    <row r="87" spans="1:1426" s="84" customFormat="1" ht="108" customHeight="1">
      <c r="A87" s="82"/>
      <c r="B87" s="83"/>
      <c r="C87" s="229"/>
      <c r="D87" s="243"/>
      <c r="E87" s="240"/>
      <c r="F87" s="131"/>
      <c r="G87" s="103"/>
      <c r="H87" s="131"/>
      <c r="I87" s="193"/>
      <c r="J87" s="85"/>
      <c r="K87" s="245" t="str">
        <f>IF(C87="","",
   IFERROR(
      INDEX(Resources!F:F, MATCH(C87, Resources!D:D, 0)),
      ""
   )
)</f>
        <v/>
      </c>
      <c r="L87" s="85"/>
      <c r="M87" s="218" t="str" cm="1">
        <f t="array" ref="M87">IF(I87="",
    "",
    _xlfn.LET(
      _xlpm.data, _xlfn._xlws.FILTER(
        'ALL Focus Questions'!$A$2:$BT$451,
        ('ALL Focus Questions'!$A$2:$A$451=G87) * ('ALL Focus Questions'!$E$2:$E$451=I87)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_xlfn.HSTACK(HYPERLINK(K87, _xlpm.firstCol), _xlpm.rest)
      )
    )
)</f>
        <v/>
      </c>
      <c r="N87" s="137"/>
      <c r="O87" s="105"/>
      <c r="P87" s="105"/>
      <c r="Q87" s="104"/>
      <c r="R87" s="105"/>
      <c r="S87" s="105"/>
      <c r="T87" s="104"/>
      <c r="U87" s="105"/>
      <c r="V87" s="105"/>
      <c r="W87" s="104"/>
      <c r="X87" s="105"/>
      <c r="Y87" s="105"/>
      <c r="Z87" s="104"/>
      <c r="AA87" s="105"/>
      <c r="AB87" s="105"/>
      <c r="AC87" s="104"/>
      <c r="AD87" s="105"/>
      <c r="AE87" s="105"/>
      <c r="AF87" s="104"/>
      <c r="AG87" s="105"/>
      <c r="AH87" s="105"/>
      <c r="AI87" s="104"/>
      <c r="AJ87" s="105"/>
      <c r="AK87" s="105"/>
      <c r="AL87" s="104"/>
      <c r="AM87" s="105"/>
      <c r="AN87" s="105"/>
      <c r="AO87" s="104"/>
      <c r="AP87" s="105"/>
      <c r="AQ87" s="105"/>
      <c r="AR87" s="104"/>
      <c r="AS87" s="105"/>
      <c r="AT87" s="105"/>
      <c r="AU87" s="104"/>
      <c r="AV87" s="105"/>
      <c r="AW87" s="105"/>
      <c r="AX87" s="104"/>
      <c r="AY87" s="105"/>
      <c r="AZ87" s="105"/>
      <c r="BA87" s="104"/>
      <c r="BB87" s="105"/>
      <c r="BC87" s="105"/>
      <c r="BD87" s="104"/>
      <c r="BE87" s="105"/>
      <c r="BF87" s="105"/>
      <c r="BG87" s="104"/>
      <c r="BH87" s="105"/>
      <c r="BI87" s="105"/>
      <c r="BJ87" s="104"/>
      <c r="BK87" s="105"/>
      <c r="BL87" s="105"/>
      <c r="BM87" s="104"/>
      <c r="BN87" s="105"/>
      <c r="BO87" s="105"/>
      <c r="BP87" s="104"/>
      <c r="BQ87" s="105"/>
      <c r="BR87" s="105"/>
      <c r="BS87" s="104"/>
      <c r="BT87" s="105"/>
      <c r="BU87" s="105"/>
      <c r="BV87" s="104"/>
      <c r="BW87" s="105"/>
      <c r="BX87" s="105"/>
      <c r="BY87" s="104"/>
      <c r="BZ87" s="105"/>
      <c r="CA87" s="105"/>
      <c r="CB87" s="104"/>
      <c r="CC87" s="105"/>
      <c r="CD87" s="105"/>
      <c r="CE87" s="104"/>
      <c r="CF87" s="134"/>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row>
    <row r="88" spans="1:1426" s="84" customFormat="1" ht="108" customHeight="1">
      <c r="A88" s="82"/>
      <c r="B88" s="83"/>
      <c r="C88" s="229"/>
      <c r="D88" s="243"/>
      <c r="E88" s="240"/>
      <c r="F88" s="131"/>
      <c r="G88" s="103"/>
      <c r="H88" s="131"/>
      <c r="I88" s="193"/>
      <c r="J88" s="85"/>
      <c r="K88" s="245" t="str">
        <f>IF(C88="","",
   IFERROR(
      INDEX(Resources!F:F, MATCH(C88, Resources!D:D, 0)),
      ""
   )
)</f>
        <v/>
      </c>
      <c r="L88" s="85"/>
      <c r="M88" s="218" t="str" cm="1">
        <f t="array" ref="M88">IF(I88="",
    "",
    _xlfn.LET(
      _xlpm.data, _xlfn._xlws.FILTER(
        'ALL Focus Questions'!$A$2:$BT$451,
        ('ALL Focus Questions'!$A$2:$A$451=G88) * ('ALL Focus Questions'!$E$2:$E$451=I88)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_xlfn.HSTACK(HYPERLINK(K88, _xlpm.firstCol), _xlpm.rest)
      )
    )
)</f>
        <v/>
      </c>
      <c r="N88" s="137"/>
      <c r="O88" s="105"/>
      <c r="P88" s="105"/>
      <c r="Q88" s="104"/>
      <c r="R88" s="105"/>
      <c r="S88" s="105"/>
      <c r="T88" s="104"/>
      <c r="U88" s="105"/>
      <c r="V88" s="105"/>
      <c r="W88" s="104"/>
      <c r="X88" s="105"/>
      <c r="Y88" s="105"/>
      <c r="Z88" s="104"/>
      <c r="AA88" s="105"/>
      <c r="AB88" s="105"/>
      <c r="AC88" s="104"/>
      <c r="AD88" s="105"/>
      <c r="AE88" s="105"/>
      <c r="AF88" s="104"/>
      <c r="AG88" s="105"/>
      <c r="AH88" s="105"/>
      <c r="AI88" s="104"/>
      <c r="AJ88" s="105"/>
      <c r="AK88" s="105"/>
      <c r="AL88" s="104"/>
      <c r="AM88" s="105"/>
      <c r="AN88" s="105"/>
      <c r="AO88" s="104"/>
      <c r="AP88" s="105"/>
      <c r="AQ88" s="105"/>
      <c r="AR88" s="104"/>
      <c r="AS88" s="105"/>
      <c r="AT88" s="105"/>
      <c r="AU88" s="104"/>
      <c r="AV88" s="105"/>
      <c r="AW88" s="105"/>
      <c r="AX88" s="104"/>
      <c r="AY88" s="105"/>
      <c r="AZ88" s="105"/>
      <c r="BA88" s="104"/>
      <c r="BB88" s="105"/>
      <c r="BC88" s="105"/>
      <c r="BD88" s="104"/>
      <c r="BE88" s="105"/>
      <c r="BF88" s="105"/>
      <c r="BG88" s="104"/>
      <c r="BH88" s="105"/>
      <c r="BI88" s="105"/>
      <c r="BJ88" s="104"/>
      <c r="BK88" s="105"/>
      <c r="BL88" s="105"/>
      <c r="BM88" s="104"/>
      <c r="BN88" s="105"/>
      <c r="BO88" s="105"/>
      <c r="BP88" s="104"/>
      <c r="BQ88" s="105"/>
      <c r="BR88" s="105"/>
      <c r="BS88" s="104"/>
      <c r="BT88" s="105"/>
      <c r="BU88" s="105"/>
      <c r="BV88" s="104"/>
      <c r="BW88" s="105"/>
      <c r="BX88" s="105"/>
      <c r="BY88" s="104"/>
      <c r="BZ88" s="105"/>
      <c r="CA88" s="105"/>
      <c r="CB88" s="104"/>
      <c r="CC88" s="105"/>
      <c r="CD88" s="105"/>
      <c r="CE88" s="104"/>
      <c r="CF88" s="134"/>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row>
    <row r="89" spans="1:1426" s="84" customFormat="1" ht="108" customHeight="1">
      <c r="A89" s="82"/>
      <c r="B89" s="83"/>
      <c r="C89" s="229"/>
      <c r="D89" s="243"/>
      <c r="E89" s="240"/>
      <c r="F89" s="131"/>
      <c r="G89" s="103"/>
      <c r="H89" s="131"/>
      <c r="I89" s="193"/>
      <c r="J89" s="85"/>
      <c r="K89" s="245" t="str">
        <f>IF(C89="","",
   IFERROR(
      INDEX(Resources!F:F, MATCH(C89, Resources!D:D, 0)),
      ""
   )
)</f>
        <v/>
      </c>
      <c r="L89" s="85"/>
      <c r="M89" s="218" t="str" cm="1">
        <f t="array" ref="M89">IF(I89="",
    "",
    _xlfn.LET(
      _xlpm.data, _xlfn._xlws.FILTER(
        'ALL Focus Questions'!$A$2:$BT$451,
        ('ALL Focus Questions'!$A$2:$A$451=G89) * ('ALL Focus Questions'!$E$2:$E$451=I89)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_xlfn.HSTACK(HYPERLINK(K89, _xlpm.firstCol), _xlpm.rest)
      )
    )
)</f>
        <v/>
      </c>
      <c r="N89" s="137"/>
      <c r="O89" s="105"/>
      <c r="P89" s="105"/>
      <c r="Q89" s="104"/>
      <c r="R89" s="105"/>
      <c r="S89" s="105"/>
      <c r="T89" s="104"/>
      <c r="U89" s="105"/>
      <c r="V89" s="105"/>
      <c r="W89" s="104"/>
      <c r="X89" s="105"/>
      <c r="Y89" s="105"/>
      <c r="Z89" s="104"/>
      <c r="AA89" s="105"/>
      <c r="AB89" s="105"/>
      <c r="AC89" s="104"/>
      <c r="AD89" s="105"/>
      <c r="AE89" s="105"/>
      <c r="AF89" s="104"/>
      <c r="AG89" s="105"/>
      <c r="AH89" s="105"/>
      <c r="AI89" s="104"/>
      <c r="AJ89" s="105"/>
      <c r="AK89" s="105"/>
      <c r="AL89" s="104"/>
      <c r="AM89" s="105"/>
      <c r="AN89" s="105"/>
      <c r="AO89" s="104"/>
      <c r="AP89" s="105"/>
      <c r="AQ89" s="105"/>
      <c r="AR89" s="104"/>
      <c r="AS89" s="105"/>
      <c r="AT89" s="105"/>
      <c r="AU89" s="104"/>
      <c r="AV89" s="105"/>
      <c r="AW89" s="105"/>
      <c r="AX89" s="104"/>
      <c r="AY89" s="105"/>
      <c r="AZ89" s="105"/>
      <c r="BA89" s="104"/>
      <c r="BB89" s="105"/>
      <c r="BC89" s="105"/>
      <c r="BD89" s="104"/>
      <c r="BE89" s="105"/>
      <c r="BF89" s="105"/>
      <c r="BG89" s="104"/>
      <c r="BH89" s="105"/>
      <c r="BI89" s="105"/>
      <c r="BJ89" s="104"/>
      <c r="BK89" s="105"/>
      <c r="BL89" s="105"/>
      <c r="BM89" s="104"/>
      <c r="BN89" s="105"/>
      <c r="BO89" s="105"/>
      <c r="BP89" s="104"/>
      <c r="BQ89" s="105"/>
      <c r="BR89" s="105"/>
      <c r="BS89" s="104"/>
      <c r="BT89" s="105"/>
      <c r="BU89" s="105"/>
      <c r="BV89" s="104"/>
      <c r="BW89" s="105"/>
      <c r="BX89" s="105"/>
      <c r="BY89" s="104"/>
      <c r="BZ89" s="105"/>
      <c r="CA89" s="105"/>
      <c r="CB89" s="104"/>
      <c r="CC89" s="105"/>
      <c r="CD89" s="105"/>
      <c r="CE89" s="104"/>
      <c r="CF89" s="134"/>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row>
    <row r="90" spans="1:1426" s="84" customFormat="1" ht="108" customHeight="1">
      <c r="A90" s="82"/>
      <c r="B90" s="83"/>
      <c r="C90" s="229"/>
      <c r="D90" s="243"/>
      <c r="E90" s="240"/>
      <c r="F90" s="131"/>
      <c r="G90" s="103"/>
      <c r="H90" s="131"/>
      <c r="I90" s="193"/>
      <c r="J90" s="85"/>
      <c r="K90" s="245" t="str">
        <f>IF(C90="","",
   IFERROR(
      INDEX(Resources!F:F, MATCH(C90, Resources!D:D, 0)),
      ""
   )
)</f>
        <v/>
      </c>
      <c r="L90" s="85"/>
      <c r="M90" s="218" t="str" cm="1">
        <f t="array" ref="M90">IF(I90="",
    "",
    _xlfn.LET(
      _xlpm.data, _xlfn._xlws.FILTER(
        'ALL Focus Questions'!$A$2:$BT$451,
        ('ALL Focus Questions'!$A$2:$A$451=G90) * ('ALL Focus Questions'!$E$2:$E$451=I90)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_xlfn.HSTACK(HYPERLINK(K90, _xlpm.firstCol), _xlpm.rest)
      )
    )
)</f>
        <v/>
      </c>
      <c r="N90" s="137"/>
      <c r="O90" s="105"/>
      <c r="P90" s="105"/>
      <c r="Q90" s="104"/>
      <c r="R90" s="105"/>
      <c r="S90" s="105"/>
      <c r="T90" s="104"/>
      <c r="U90" s="105"/>
      <c r="V90" s="105"/>
      <c r="W90" s="104"/>
      <c r="X90" s="105"/>
      <c r="Y90" s="105"/>
      <c r="Z90" s="104"/>
      <c r="AA90" s="105"/>
      <c r="AB90" s="105"/>
      <c r="AC90" s="104"/>
      <c r="AD90" s="105"/>
      <c r="AE90" s="105"/>
      <c r="AF90" s="104"/>
      <c r="AG90" s="105"/>
      <c r="AH90" s="105"/>
      <c r="AI90" s="104"/>
      <c r="AJ90" s="105"/>
      <c r="AK90" s="105"/>
      <c r="AL90" s="104"/>
      <c r="AM90" s="105"/>
      <c r="AN90" s="105"/>
      <c r="AO90" s="104"/>
      <c r="AP90" s="105"/>
      <c r="AQ90" s="105"/>
      <c r="AR90" s="104"/>
      <c r="AS90" s="105"/>
      <c r="AT90" s="105"/>
      <c r="AU90" s="104"/>
      <c r="AV90" s="105"/>
      <c r="AW90" s="105"/>
      <c r="AX90" s="104"/>
      <c r="AY90" s="105"/>
      <c r="AZ90" s="105"/>
      <c r="BA90" s="104"/>
      <c r="BB90" s="105"/>
      <c r="BC90" s="105"/>
      <c r="BD90" s="104"/>
      <c r="BE90" s="105"/>
      <c r="BF90" s="105"/>
      <c r="BG90" s="104"/>
      <c r="BH90" s="105"/>
      <c r="BI90" s="105"/>
      <c r="BJ90" s="104"/>
      <c r="BK90" s="105"/>
      <c r="BL90" s="105"/>
      <c r="BM90" s="104"/>
      <c r="BN90" s="105"/>
      <c r="BO90" s="105"/>
      <c r="BP90" s="104"/>
      <c r="BQ90" s="105"/>
      <c r="BR90" s="105"/>
      <c r="BS90" s="104"/>
      <c r="BT90" s="105"/>
      <c r="BU90" s="105"/>
      <c r="BV90" s="104"/>
      <c r="BW90" s="105"/>
      <c r="BX90" s="105"/>
      <c r="BY90" s="104"/>
      <c r="BZ90" s="105"/>
      <c r="CA90" s="105"/>
      <c r="CB90" s="104"/>
      <c r="CC90" s="105"/>
      <c r="CD90" s="105"/>
      <c r="CE90" s="104"/>
      <c r="CF90" s="134"/>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row>
    <row r="91" spans="1:1426" s="84" customFormat="1" ht="108" customHeight="1">
      <c r="A91" s="82"/>
      <c r="B91" s="83"/>
      <c r="C91" s="229"/>
      <c r="D91" s="243"/>
      <c r="E91" s="240"/>
      <c r="F91" s="131"/>
      <c r="G91" s="103"/>
      <c r="H91" s="131"/>
      <c r="I91" s="193"/>
      <c r="J91" s="85"/>
      <c r="K91" s="245" t="str">
        <f>IF(C91="","",
   IFERROR(
      INDEX(Resources!F:F, MATCH(C91, Resources!D:D, 0)),
      ""
   )
)</f>
        <v/>
      </c>
      <c r="L91" s="85"/>
      <c r="M91" s="218" t="str" cm="1">
        <f t="array" ref="M91">IF(I91="",
    "",
    _xlfn.LET(
      _xlpm.data, _xlfn._xlws.FILTER(
        'ALL Focus Questions'!$A$2:$BT$451,
        ('ALL Focus Questions'!$A$2:$A$451=G91) * ('ALL Focus Questions'!$E$2:$E$451=I91)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_xlfn.HSTACK(HYPERLINK(K91, _xlpm.firstCol), _xlpm.rest)
      )
    )
)</f>
        <v/>
      </c>
      <c r="N91" s="137"/>
      <c r="O91" s="105"/>
      <c r="P91" s="105"/>
      <c r="Q91" s="104"/>
      <c r="R91" s="105"/>
      <c r="S91" s="105"/>
      <c r="T91" s="104"/>
      <c r="U91" s="105"/>
      <c r="V91" s="105"/>
      <c r="W91" s="104"/>
      <c r="X91" s="105"/>
      <c r="Y91" s="105"/>
      <c r="Z91" s="104"/>
      <c r="AA91" s="105"/>
      <c r="AB91" s="105"/>
      <c r="AC91" s="104"/>
      <c r="AD91" s="105"/>
      <c r="AE91" s="105"/>
      <c r="AF91" s="104"/>
      <c r="AG91" s="105"/>
      <c r="AH91" s="105"/>
      <c r="AI91" s="104"/>
      <c r="AJ91" s="105"/>
      <c r="AK91" s="105"/>
      <c r="AL91" s="104"/>
      <c r="AM91" s="105"/>
      <c r="AN91" s="105"/>
      <c r="AO91" s="104"/>
      <c r="AP91" s="105"/>
      <c r="AQ91" s="105"/>
      <c r="AR91" s="104"/>
      <c r="AS91" s="105"/>
      <c r="AT91" s="105"/>
      <c r="AU91" s="104"/>
      <c r="AV91" s="105"/>
      <c r="AW91" s="105"/>
      <c r="AX91" s="104"/>
      <c r="AY91" s="105"/>
      <c r="AZ91" s="105"/>
      <c r="BA91" s="104"/>
      <c r="BB91" s="105"/>
      <c r="BC91" s="105"/>
      <c r="BD91" s="104"/>
      <c r="BE91" s="105"/>
      <c r="BF91" s="105"/>
      <c r="BG91" s="104"/>
      <c r="BH91" s="105"/>
      <c r="BI91" s="105"/>
      <c r="BJ91" s="104"/>
      <c r="BK91" s="105"/>
      <c r="BL91" s="105"/>
      <c r="BM91" s="104"/>
      <c r="BN91" s="105"/>
      <c r="BO91" s="105"/>
      <c r="BP91" s="104"/>
      <c r="BQ91" s="105"/>
      <c r="BR91" s="105"/>
      <c r="BS91" s="104"/>
      <c r="BT91" s="105"/>
      <c r="BU91" s="105"/>
      <c r="BV91" s="104"/>
      <c r="BW91" s="105"/>
      <c r="BX91" s="105"/>
      <c r="BY91" s="104"/>
      <c r="BZ91" s="105"/>
      <c r="CA91" s="105"/>
      <c r="CB91" s="104"/>
      <c r="CC91" s="105"/>
      <c r="CD91" s="105"/>
      <c r="CE91" s="104"/>
      <c r="CF91" s="134"/>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row>
    <row r="92" spans="1:1426" s="84" customFormat="1" ht="108" customHeight="1">
      <c r="A92" s="82"/>
      <c r="B92" s="83"/>
      <c r="C92" s="229"/>
      <c r="D92" s="243"/>
      <c r="E92" s="240"/>
      <c r="F92" s="131"/>
      <c r="G92" s="103"/>
      <c r="H92" s="131"/>
      <c r="I92" s="193"/>
      <c r="J92" s="85"/>
      <c r="K92" s="245" t="str">
        <f>IF(C92="","",
   IFERROR(
      INDEX(Resources!F:F, MATCH(C92, Resources!D:D, 0)),
      ""
   )
)</f>
        <v/>
      </c>
      <c r="L92" s="85"/>
      <c r="M92" s="218" t="str" cm="1">
        <f t="array" ref="M92">IF(I92="",
    "",
    _xlfn.LET(
      _xlpm.data, _xlfn._xlws.FILTER(
        'ALL Focus Questions'!$A$2:$BT$451,
        ('ALL Focus Questions'!$A$2:$A$451=G92) * ('ALL Focus Questions'!$E$2:$E$451=I92)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_xlfn.HSTACK(HYPERLINK(K92, _xlpm.firstCol), _xlpm.rest)
      )
    )
)</f>
        <v/>
      </c>
      <c r="N92" s="137"/>
      <c r="O92" s="105"/>
      <c r="P92" s="105"/>
      <c r="Q92" s="104"/>
      <c r="R92" s="105"/>
      <c r="S92" s="105"/>
      <c r="T92" s="104"/>
      <c r="U92" s="105"/>
      <c r="V92" s="105"/>
      <c r="W92" s="104"/>
      <c r="X92" s="105"/>
      <c r="Y92" s="105"/>
      <c r="Z92" s="104"/>
      <c r="AA92" s="105"/>
      <c r="AB92" s="105"/>
      <c r="AC92" s="104"/>
      <c r="AD92" s="105"/>
      <c r="AE92" s="105"/>
      <c r="AF92" s="104"/>
      <c r="AG92" s="105"/>
      <c r="AH92" s="105"/>
      <c r="AI92" s="104"/>
      <c r="AJ92" s="105"/>
      <c r="AK92" s="105"/>
      <c r="AL92" s="104"/>
      <c r="AM92" s="105"/>
      <c r="AN92" s="105"/>
      <c r="AO92" s="104"/>
      <c r="AP92" s="105"/>
      <c r="AQ92" s="105"/>
      <c r="AR92" s="104"/>
      <c r="AS92" s="105"/>
      <c r="AT92" s="105"/>
      <c r="AU92" s="104"/>
      <c r="AV92" s="105"/>
      <c r="AW92" s="105"/>
      <c r="AX92" s="104"/>
      <c r="AY92" s="105"/>
      <c r="AZ92" s="105"/>
      <c r="BA92" s="104"/>
      <c r="BB92" s="105"/>
      <c r="BC92" s="105"/>
      <c r="BD92" s="104"/>
      <c r="BE92" s="105"/>
      <c r="BF92" s="105"/>
      <c r="BG92" s="104"/>
      <c r="BH92" s="105"/>
      <c r="BI92" s="105"/>
      <c r="BJ92" s="104"/>
      <c r="BK92" s="105"/>
      <c r="BL92" s="105"/>
      <c r="BM92" s="104"/>
      <c r="BN92" s="105"/>
      <c r="BO92" s="105"/>
      <c r="BP92" s="104"/>
      <c r="BQ92" s="105"/>
      <c r="BR92" s="105"/>
      <c r="BS92" s="104"/>
      <c r="BT92" s="105"/>
      <c r="BU92" s="105"/>
      <c r="BV92" s="104"/>
      <c r="BW92" s="105"/>
      <c r="BX92" s="105"/>
      <c r="BY92" s="104"/>
      <c r="BZ92" s="105"/>
      <c r="CA92" s="105"/>
      <c r="CB92" s="104"/>
      <c r="CC92" s="105"/>
      <c r="CD92" s="105"/>
      <c r="CE92" s="104"/>
      <c r="CF92" s="134"/>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row>
    <row r="93" spans="1:1426" s="84" customFormat="1" ht="108" customHeight="1">
      <c r="A93" s="82"/>
      <c r="B93" s="83"/>
      <c r="C93" s="229"/>
      <c r="D93" s="243"/>
      <c r="E93" s="240"/>
      <c r="F93" s="131"/>
      <c r="G93" s="103"/>
      <c r="H93" s="131"/>
      <c r="I93" s="193"/>
      <c r="J93" s="85"/>
      <c r="K93" s="245" t="str">
        <f>IF(C93="","",
   IFERROR(
      INDEX(Resources!F:F, MATCH(C93, Resources!D:D, 0)),
      ""
   )
)</f>
        <v/>
      </c>
      <c r="L93" s="85"/>
      <c r="M93" s="218" t="str" cm="1">
        <f t="array" ref="M93">IF(I93="",
    "",
    _xlfn.LET(
      _xlpm.data, _xlfn._xlws.FILTER(
        'ALL Focus Questions'!$A$2:$BT$451,
        ('ALL Focus Questions'!$A$2:$A$451=G93) * ('ALL Focus Questions'!$E$2:$E$451=I93)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_xlfn.HSTACK(HYPERLINK(K93, _xlpm.firstCol), _xlpm.rest)
      )
    )
)</f>
        <v/>
      </c>
      <c r="N93" s="137"/>
      <c r="O93" s="105"/>
      <c r="P93" s="105"/>
      <c r="Q93" s="104"/>
      <c r="R93" s="105"/>
      <c r="S93" s="105"/>
      <c r="T93" s="104"/>
      <c r="U93" s="105"/>
      <c r="V93" s="105"/>
      <c r="W93" s="104"/>
      <c r="X93" s="105"/>
      <c r="Y93" s="105"/>
      <c r="Z93" s="104"/>
      <c r="AA93" s="105"/>
      <c r="AB93" s="105"/>
      <c r="AC93" s="104"/>
      <c r="AD93" s="105"/>
      <c r="AE93" s="105"/>
      <c r="AF93" s="104"/>
      <c r="AG93" s="105"/>
      <c r="AH93" s="105"/>
      <c r="AI93" s="104"/>
      <c r="AJ93" s="105"/>
      <c r="AK93" s="105"/>
      <c r="AL93" s="104"/>
      <c r="AM93" s="105"/>
      <c r="AN93" s="105"/>
      <c r="AO93" s="104"/>
      <c r="AP93" s="105"/>
      <c r="AQ93" s="105"/>
      <c r="AR93" s="104"/>
      <c r="AS93" s="105"/>
      <c r="AT93" s="105"/>
      <c r="AU93" s="104"/>
      <c r="AV93" s="105"/>
      <c r="AW93" s="105"/>
      <c r="AX93" s="104"/>
      <c r="AY93" s="105"/>
      <c r="AZ93" s="105"/>
      <c r="BA93" s="104"/>
      <c r="BB93" s="105"/>
      <c r="BC93" s="105"/>
      <c r="BD93" s="104"/>
      <c r="BE93" s="105"/>
      <c r="BF93" s="105"/>
      <c r="BG93" s="104"/>
      <c r="BH93" s="105"/>
      <c r="BI93" s="105"/>
      <c r="BJ93" s="104"/>
      <c r="BK93" s="105"/>
      <c r="BL93" s="105"/>
      <c r="BM93" s="104"/>
      <c r="BN93" s="105"/>
      <c r="BO93" s="105"/>
      <c r="BP93" s="104"/>
      <c r="BQ93" s="105"/>
      <c r="BR93" s="105"/>
      <c r="BS93" s="104"/>
      <c r="BT93" s="105"/>
      <c r="BU93" s="105"/>
      <c r="BV93" s="104"/>
      <c r="BW93" s="105"/>
      <c r="BX93" s="105"/>
      <c r="BY93" s="104"/>
      <c r="BZ93" s="105"/>
      <c r="CA93" s="105"/>
      <c r="CB93" s="104"/>
      <c r="CC93" s="105"/>
      <c r="CD93" s="105"/>
      <c r="CE93" s="104"/>
      <c r="CF93" s="134"/>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row>
    <row r="94" spans="1:1426" s="84" customFormat="1" ht="108" customHeight="1">
      <c r="A94" s="82"/>
      <c r="B94" s="83"/>
      <c r="C94" s="229"/>
      <c r="D94" s="243"/>
      <c r="E94" s="240"/>
      <c r="F94" s="131"/>
      <c r="G94" s="103"/>
      <c r="H94" s="131"/>
      <c r="I94" s="193"/>
      <c r="J94" s="85"/>
      <c r="K94" s="245" t="str">
        <f>IF(C94="","",
   IFERROR(
      INDEX(Resources!F:F, MATCH(C94, Resources!D:D, 0)),
      ""
   )
)</f>
        <v/>
      </c>
      <c r="L94" s="85"/>
      <c r="M94" s="218" t="str" cm="1">
        <f t="array" ref="M94">IF(I94="",
    "",
    _xlfn.LET(
      _xlpm.data, _xlfn._xlws.FILTER(
        'ALL Focus Questions'!$A$2:$BT$451,
        ('ALL Focus Questions'!$A$2:$A$451=G94) * ('ALL Focus Questions'!$E$2:$E$451=I94)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_xlfn.HSTACK(HYPERLINK(K94, _xlpm.firstCol), _xlpm.rest)
      )
    )
)</f>
        <v/>
      </c>
      <c r="N94" s="137"/>
      <c r="O94" s="105"/>
      <c r="P94" s="105"/>
      <c r="Q94" s="104"/>
      <c r="R94" s="105"/>
      <c r="S94" s="105"/>
      <c r="T94" s="104"/>
      <c r="U94" s="105"/>
      <c r="V94" s="105"/>
      <c r="W94" s="104"/>
      <c r="X94" s="105"/>
      <c r="Y94" s="105"/>
      <c r="Z94" s="104"/>
      <c r="AA94" s="105"/>
      <c r="AB94" s="105"/>
      <c r="AC94" s="104"/>
      <c r="AD94" s="105"/>
      <c r="AE94" s="105"/>
      <c r="AF94" s="104"/>
      <c r="AG94" s="105"/>
      <c r="AH94" s="105"/>
      <c r="AI94" s="104"/>
      <c r="AJ94" s="105"/>
      <c r="AK94" s="105"/>
      <c r="AL94" s="104"/>
      <c r="AM94" s="105"/>
      <c r="AN94" s="105"/>
      <c r="AO94" s="104"/>
      <c r="AP94" s="105"/>
      <c r="AQ94" s="105"/>
      <c r="AR94" s="104"/>
      <c r="AS94" s="105"/>
      <c r="AT94" s="105"/>
      <c r="AU94" s="104"/>
      <c r="AV94" s="105"/>
      <c r="AW94" s="105"/>
      <c r="AX94" s="104"/>
      <c r="AY94" s="105"/>
      <c r="AZ94" s="105"/>
      <c r="BA94" s="104"/>
      <c r="BB94" s="105"/>
      <c r="BC94" s="105"/>
      <c r="BD94" s="104"/>
      <c r="BE94" s="105"/>
      <c r="BF94" s="105"/>
      <c r="BG94" s="104"/>
      <c r="BH94" s="105"/>
      <c r="BI94" s="105"/>
      <c r="BJ94" s="104"/>
      <c r="BK94" s="105"/>
      <c r="BL94" s="105"/>
      <c r="BM94" s="104"/>
      <c r="BN94" s="105"/>
      <c r="BO94" s="105"/>
      <c r="BP94" s="104"/>
      <c r="BQ94" s="105"/>
      <c r="BR94" s="105"/>
      <c r="BS94" s="104"/>
      <c r="BT94" s="105"/>
      <c r="BU94" s="105"/>
      <c r="BV94" s="104"/>
      <c r="BW94" s="105"/>
      <c r="BX94" s="105"/>
      <c r="BY94" s="104"/>
      <c r="BZ94" s="105"/>
      <c r="CA94" s="105"/>
      <c r="CB94" s="104"/>
      <c r="CC94" s="105"/>
      <c r="CD94" s="105"/>
      <c r="CE94" s="104"/>
      <c r="CF94" s="13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row>
    <row r="95" spans="1:1426" s="84" customFormat="1" ht="108" customHeight="1">
      <c r="A95" s="82"/>
      <c r="B95" s="83"/>
      <c r="C95" s="229"/>
      <c r="D95" s="243"/>
      <c r="E95" s="240"/>
      <c r="F95" s="131"/>
      <c r="G95" s="103"/>
      <c r="H95" s="131"/>
      <c r="I95" s="193"/>
      <c r="J95" s="85"/>
      <c r="K95" s="245" t="str">
        <f>IF(C95="","",
   IFERROR(
      INDEX(Resources!F:F, MATCH(C95, Resources!D:D, 0)),
      ""
   )
)</f>
        <v/>
      </c>
      <c r="L95" s="85"/>
      <c r="M95" s="218" t="str" cm="1">
        <f t="array" ref="M95">IF(I95="",
    "",
    _xlfn.LET(
      _xlpm.data, _xlfn._xlws.FILTER(
        'ALL Focus Questions'!$A$2:$BT$451,
        ('ALL Focus Questions'!$A$2:$A$451=G95) * ('ALL Focus Questions'!$E$2:$E$451=I95)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_xlfn.HSTACK(HYPERLINK(K95, _xlpm.firstCol), _xlpm.rest)
      )
    )
)</f>
        <v/>
      </c>
      <c r="N95" s="137"/>
      <c r="O95" s="105"/>
      <c r="P95" s="105"/>
      <c r="Q95" s="104"/>
      <c r="R95" s="105"/>
      <c r="S95" s="105"/>
      <c r="T95" s="104"/>
      <c r="U95" s="105"/>
      <c r="V95" s="105"/>
      <c r="W95" s="104"/>
      <c r="X95" s="105"/>
      <c r="Y95" s="105"/>
      <c r="Z95" s="104"/>
      <c r="AA95" s="105"/>
      <c r="AB95" s="105"/>
      <c r="AC95" s="104"/>
      <c r="AD95" s="105"/>
      <c r="AE95" s="105"/>
      <c r="AF95" s="104"/>
      <c r="AG95" s="105"/>
      <c r="AH95" s="105"/>
      <c r="AI95" s="104"/>
      <c r="AJ95" s="105"/>
      <c r="AK95" s="105"/>
      <c r="AL95" s="104"/>
      <c r="AM95" s="105"/>
      <c r="AN95" s="105"/>
      <c r="AO95" s="104"/>
      <c r="AP95" s="105"/>
      <c r="AQ95" s="105"/>
      <c r="AR95" s="104"/>
      <c r="AS95" s="105"/>
      <c r="AT95" s="105"/>
      <c r="AU95" s="104"/>
      <c r="AV95" s="105"/>
      <c r="AW95" s="105"/>
      <c r="AX95" s="104"/>
      <c r="AY95" s="105"/>
      <c r="AZ95" s="105"/>
      <c r="BA95" s="104"/>
      <c r="BB95" s="105"/>
      <c r="BC95" s="105"/>
      <c r="BD95" s="104"/>
      <c r="BE95" s="105"/>
      <c r="BF95" s="105"/>
      <c r="BG95" s="104"/>
      <c r="BH95" s="105"/>
      <c r="BI95" s="105"/>
      <c r="BJ95" s="104"/>
      <c r="BK95" s="105"/>
      <c r="BL95" s="105"/>
      <c r="BM95" s="104"/>
      <c r="BN95" s="105"/>
      <c r="BO95" s="105"/>
      <c r="BP95" s="104"/>
      <c r="BQ95" s="105"/>
      <c r="BR95" s="105"/>
      <c r="BS95" s="104"/>
      <c r="BT95" s="105"/>
      <c r="BU95" s="105"/>
      <c r="BV95" s="104"/>
      <c r="BW95" s="105"/>
      <c r="BX95" s="105"/>
      <c r="BY95" s="104"/>
      <c r="BZ95" s="105"/>
      <c r="CA95" s="105"/>
      <c r="CB95" s="104"/>
      <c r="CC95" s="105"/>
      <c r="CD95" s="105"/>
      <c r="CE95" s="104"/>
      <c r="CF95" s="134"/>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row>
    <row r="96" spans="1:1426" s="84" customFormat="1" ht="108" customHeight="1">
      <c r="A96" s="82"/>
      <c r="B96" s="83"/>
      <c r="C96" s="229"/>
      <c r="D96" s="243"/>
      <c r="E96" s="240"/>
      <c r="F96" s="131"/>
      <c r="G96" s="103"/>
      <c r="H96" s="131"/>
      <c r="I96" s="193"/>
      <c r="J96" s="85"/>
      <c r="K96" s="245" t="str">
        <f>IF(C96="","",
   IFERROR(
      INDEX(Resources!F:F, MATCH(C96, Resources!D:D, 0)),
      ""
   )
)</f>
        <v/>
      </c>
      <c r="L96" s="85"/>
      <c r="M96" s="218" t="str" cm="1">
        <f t="array" ref="M96">IF(I96="",
    "",
    _xlfn.LET(
      _xlpm.data, _xlfn._xlws.FILTER(
        'ALL Focus Questions'!$A$2:$BT$451,
        ('ALL Focus Questions'!$A$2:$A$451=G96) * ('ALL Focus Questions'!$E$2:$E$451=I96)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_xlfn.HSTACK(HYPERLINK(K96, _xlpm.firstCol), _xlpm.rest)
      )
    )
)</f>
        <v/>
      </c>
      <c r="N96" s="137"/>
      <c r="O96" s="105"/>
      <c r="P96" s="105"/>
      <c r="Q96" s="104"/>
      <c r="R96" s="105"/>
      <c r="S96" s="105"/>
      <c r="T96" s="104"/>
      <c r="U96" s="105"/>
      <c r="V96" s="105"/>
      <c r="W96" s="104"/>
      <c r="X96" s="105"/>
      <c r="Y96" s="105"/>
      <c r="Z96" s="104"/>
      <c r="AA96" s="105"/>
      <c r="AB96" s="105"/>
      <c r="AC96" s="104"/>
      <c r="AD96" s="105"/>
      <c r="AE96" s="105"/>
      <c r="AF96" s="104"/>
      <c r="AG96" s="105"/>
      <c r="AH96" s="105"/>
      <c r="AI96" s="104"/>
      <c r="AJ96" s="105"/>
      <c r="AK96" s="105"/>
      <c r="AL96" s="104"/>
      <c r="AM96" s="105"/>
      <c r="AN96" s="105"/>
      <c r="AO96" s="104"/>
      <c r="AP96" s="105"/>
      <c r="AQ96" s="105"/>
      <c r="AR96" s="104"/>
      <c r="AS96" s="105"/>
      <c r="AT96" s="105"/>
      <c r="AU96" s="104"/>
      <c r="AV96" s="105"/>
      <c r="AW96" s="105"/>
      <c r="AX96" s="104"/>
      <c r="AY96" s="105"/>
      <c r="AZ96" s="105"/>
      <c r="BA96" s="104"/>
      <c r="BB96" s="105"/>
      <c r="BC96" s="105"/>
      <c r="BD96" s="104"/>
      <c r="BE96" s="105"/>
      <c r="BF96" s="105"/>
      <c r="BG96" s="104"/>
      <c r="BH96" s="105"/>
      <c r="BI96" s="105"/>
      <c r="BJ96" s="104"/>
      <c r="BK96" s="105"/>
      <c r="BL96" s="105"/>
      <c r="BM96" s="104"/>
      <c r="BN96" s="105"/>
      <c r="BO96" s="105"/>
      <c r="BP96" s="104"/>
      <c r="BQ96" s="105"/>
      <c r="BR96" s="105"/>
      <c r="BS96" s="104"/>
      <c r="BT96" s="105"/>
      <c r="BU96" s="105"/>
      <c r="BV96" s="104"/>
      <c r="BW96" s="105"/>
      <c r="BX96" s="105"/>
      <c r="BY96" s="104"/>
      <c r="BZ96" s="105"/>
      <c r="CA96" s="105"/>
      <c r="CB96" s="104"/>
      <c r="CC96" s="105"/>
      <c r="CD96" s="105"/>
      <c r="CE96" s="104"/>
      <c r="CF96" s="134"/>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row>
    <row r="97" spans="1:1426" s="84" customFormat="1" ht="108" customHeight="1">
      <c r="A97" s="82"/>
      <c r="B97" s="83"/>
      <c r="C97" s="229"/>
      <c r="D97" s="243"/>
      <c r="E97" s="240"/>
      <c r="F97" s="131"/>
      <c r="G97" s="103"/>
      <c r="H97" s="131"/>
      <c r="I97" s="193"/>
      <c r="J97" s="85"/>
      <c r="K97" s="245" t="str">
        <f>IF(C97="","",
   IFERROR(
      INDEX(Resources!F:F, MATCH(C97, Resources!D:D, 0)),
      ""
   )
)</f>
        <v/>
      </c>
      <c r="L97" s="85"/>
      <c r="M97" s="218" t="str" cm="1">
        <f t="array" ref="M97">IF(I97="",
    "",
    _xlfn.LET(
      _xlpm.data, _xlfn._xlws.FILTER(
        'ALL Focus Questions'!$A$2:$BT$451,
        ('ALL Focus Questions'!$A$2:$A$451=G97) * ('ALL Focus Questions'!$E$2:$E$451=I97)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_xlfn.HSTACK(HYPERLINK(K97, _xlpm.firstCol), _xlpm.rest)
      )
    )
)</f>
        <v/>
      </c>
      <c r="N97" s="137"/>
      <c r="O97" s="105"/>
      <c r="P97" s="105"/>
      <c r="Q97" s="104"/>
      <c r="R97" s="105"/>
      <c r="S97" s="105"/>
      <c r="T97" s="104"/>
      <c r="U97" s="105"/>
      <c r="V97" s="105"/>
      <c r="W97" s="104"/>
      <c r="X97" s="105"/>
      <c r="Y97" s="105"/>
      <c r="Z97" s="104"/>
      <c r="AA97" s="105"/>
      <c r="AB97" s="105"/>
      <c r="AC97" s="104"/>
      <c r="AD97" s="105"/>
      <c r="AE97" s="105"/>
      <c r="AF97" s="104"/>
      <c r="AG97" s="105"/>
      <c r="AH97" s="105"/>
      <c r="AI97" s="104"/>
      <c r="AJ97" s="105"/>
      <c r="AK97" s="105"/>
      <c r="AL97" s="104"/>
      <c r="AM97" s="105"/>
      <c r="AN97" s="105"/>
      <c r="AO97" s="104"/>
      <c r="AP97" s="105"/>
      <c r="AQ97" s="105"/>
      <c r="AR97" s="104"/>
      <c r="AS97" s="105"/>
      <c r="AT97" s="105"/>
      <c r="AU97" s="104"/>
      <c r="AV97" s="105"/>
      <c r="AW97" s="105"/>
      <c r="AX97" s="104"/>
      <c r="AY97" s="105"/>
      <c r="AZ97" s="105"/>
      <c r="BA97" s="104"/>
      <c r="BB97" s="105"/>
      <c r="BC97" s="105"/>
      <c r="BD97" s="104"/>
      <c r="BE97" s="105"/>
      <c r="BF97" s="105"/>
      <c r="BG97" s="104"/>
      <c r="BH97" s="105"/>
      <c r="BI97" s="105"/>
      <c r="BJ97" s="104"/>
      <c r="BK97" s="105"/>
      <c r="BL97" s="105"/>
      <c r="BM97" s="104"/>
      <c r="BN97" s="105"/>
      <c r="BO97" s="105"/>
      <c r="BP97" s="104"/>
      <c r="BQ97" s="105"/>
      <c r="BR97" s="105"/>
      <c r="BS97" s="104"/>
      <c r="BT97" s="105"/>
      <c r="BU97" s="105"/>
      <c r="BV97" s="104"/>
      <c r="BW97" s="105"/>
      <c r="BX97" s="105"/>
      <c r="BY97" s="104"/>
      <c r="BZ97" s="105"/>
      <c r="CA97" s="105"/>
      <c r="CB97" s="104"/>
      <c r="CC97" s="105"/>
      <c r="CD97" s="105"/>
      <c r="CE97" s="104"/>
      <c r="CF97" s="134"/>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row>
    <row r="98" spans="1:1426" s="84" customFormat="1" ht="108" customHeight="1">
      <c r="A98" s="82"/>
      <c r="B98" s="83"/>
      <c r="C98" s="229"/>
      <c r="D98" s="243"/>
      <c r="E98" s="240"/>
      <c r="F98" s="131"/>
      <c r="G98" s="103"/>
      <c r="H98" s="131"/>
      <c r="I98" s="193"/>
      <c r="J98" s="85"/>
      <c r="K98" s="245" t="str">
        <f>IF(C98="","",
   IFERROR(
      INDEX(Resources!F:F, MATCH(C98, Resources!D:D, 0)),
      ""
   )
)</f>
        <v/>
      </c>
      <c r="L98" s="85"/>
      <c r="M98" s="218" t="str" cm="1">
        <f t="array" ref="M98">IF(I98="",
    "",
    _xlfn.LET(
      _xlpm.data, _xlfn._xlws.FILTER(
        'ALL Focus Questions'!$A$2:$BT$451,
        ('ALL Focus Questions'!$A$2:$A$451=G98) * ('ALL Focus Questions'!$E$2:$E$451=I98)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_xlfn.HSTACK(HYPERLINK(K98, _xlpm.firstCol), _xlpm.rest)
      )
    )
)</f>
        <v/>
      </c>
      <c r="N98" s="137"/>
      <c r="O98" s="105"/>
      <c r="P98" s="105"/>
      <c r="Q98" s="104"/>
      <c r="R98" s="105"/>
      <c r="S98" s="105"/>
      <c r="T98" s="104"/>
      <c r="U98" s="105"/>
      <c r="V98" s="105"/>
      <c r="W98" s="104"/>
      <c r="X98" s="105"/>
      <c r="Y98" s="105"/>
      <c r="Z98" s="104"/>
      <c r="AA98" s="105"/>
      <c r="AB98" s="105"/>
      <c r="AC98" s="104"/>
      <c r="AD98" s="105"/>
      <c r="AE98" s="105"/>
      <c r="AF98" s="104"/>
      <c r="AG98" s="105"/>
      <c r="AH98" s="105"/>
      <c r="AI98" s="104"/>
      <c r="AJ98" s="105"/>
      <c r="AK98" s="105"/>
      <c r="AL98" s="104"/>
      <c r="AM98" s="105"/>
      <c r="AN98" s="105"/>
      <c r="AO98" s="104"/>
      <c r="AP98" s="105"/>
      <c r="AQ98" s="105"/>
      <c r="AR98" s="104"/>
      <c r="AS98" s="105"/>
      <c r="AT98" s="105"/>
      <c r="AU98" s="104"/>
      <c r="AV98" s="105"/>
      <c r="AW98" s="105"/>
      <c r="AX98" s="104"/>
      <c r="AY98" s="105"/>
      <c r="AZ98" s="105"/>
      <c r="BA98" s="104"/>
      <c r="BB98" s="105"/>
      <c r="BC98" s="105"/>
      <c r="BD98" s="104"/>
      <c r="BE98" s="105"/>
      <c r="BF98" s="105"/>
      <c r="BG98" s="104"/>
      <c r="BH98" s="105"/>
      <c r="BI98" s="105"/>
      <c r="BJ98" s="104"/>
      <c r="BK98" s="105"/>
      <c r="BL98" s="105"/>
      <c r="BM98" s="104"/>
      <c r="BN98" s="105"/>
      <c r="BO98" s="105"/>
      <c r="BP98" s="104"/>
      <c r="BQ98" s="105"/>
      <c r="BR98" s="105"/>
      <c r="BS98" s="104"/>
      <c r="BT98" s="105"/>
      <c r="BU98" s="105"/>
      <c r="BV98" s="104"/>
      <c r="BW98" s="105"/>
      <c r="BX98" s="105"/>
      <c r="BY98" s="104"/>
      <c r="BZ98" s="105"/>
      <c r="CA98" s="105"/>
      <c r="CB98" s="104"/>
      <c r="CC98" s="105"/>
      <c r="CD98" s="105"/>
      <c r="CE98" s="104"/>
      <c r="CF98" s="134"/>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row>
    <row r="99" spans="1:1426" s="84" customFormat="1" ht="108" customHeight="1">
      <c r="A99" s="82"/>
      <c r="B99" s="83"/>
      <c r="C99" s="229"/>
      <c r="D99" s="244"/>
      <c r="E99" s="241"/>
      <c r="F99" s="102"/>
      <c r="G99" s="103"/>
      <c r="H99" s="131"/>
      <c r="I99" s="193"/>
      <c r="J99" s="85"/>
      <c r="K99" s="245" t="str">
        <f>IF(C99="","",
   IFERROR(
      INDEX(Resources!F:F, MATCH(C99, Resources!D:D, 0)),
      ""
   )
)</f>
        <v/>
      </c>
      <c r="L99" s="85"/>
      <c r="M99" s="218" t="str" cm="1">
        <f t="array" ref="M99">IF(I99="",
    "",
    _xlfn.LET(
      _xlpm.data, _xlfn._xlws.FILTER(
        'ALL Focus Questions'!$A$2:$BT$451,
        ('ALL Focus Questions'!$A$2:$A$451=G99) * ('ALL Focus Questions'!$E$2:$E$451=I99)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_xlfn.HSTACK(HYPERLINK(K99, _xlpm.firstCol), _xlpm.rest)
      )
    )
)</f>
        <v/>
      </c>
      <c r="N99" s="104"/>
      <c r="O99" s="105"/>
      <c r="P99" s="105"/>
      <c r="Q99" s="104"/>
      <c r="R99" s="105"/>
      <c r="S99" s="105"/>
      <c r="T99" s="104"/>
      <c r="U99" s="105"/>
      <c r="V99" s="105"/>
      <c r="W99" s="104"/>
      <c r="X99" s="105"/>
      <c r="Y99" s="105"/>
      <c r="Z99" s="104"/>
      <c r="AA99" s="105"/>
      <c r="AB99" s="105"/>
      <c r="AC99" s="104"/>
      <c r="AD99" s="105"/>
      <c r="AE99" s="105"/>
      <c r="AF99" s="104"/>
      <c r="AG99" s="105"/>
      <c r="AH99" s="105"/>
      <c r="AI99" s="104"/>
      <c r="AJ99" s="105"/>
      <c r="AK99" s="105"/>
      <c r="AL99" s="104"/>
      <c r="AM99" s="105"/>
      <c r="AN99" s="105"/>
      <c r="AO99" s="104"/>
      <c r="AP99" s="105"/>
      <c r="AQ99" s="105"/>
      <c r="AR99" s="104"/>
      <c r="AS99" s="105"/>
      <c r="AT99" s="105"/>
      <c r="AU99" s="104"/>
      <c r="AV99" s="105"/>
      <c r="AW99" s="105"/>
      <c r="AX99" s="104"/>
      <c r="AY99" s="105"/>
      <c r="AZ99" s="105"/>
      <c r="BA99" s="104"/>
      <c r="BB99" s="105"/>
      <c r="BC99" s="105"/>
      <c r="BD99" s="104"/>
      <c r="BE99" s="105"/>
      <c r="BF99" s="105"/>
      <c r="BG99" s="104"/>
      <c r="BH99" s="105"/>
      <c r="BI99" s="105"/>
      <c r="BJ99" s="104"/>
      <c r="BK99" s="105"/>
      <c r="BL99" s="105"/>
      <c r="BM99" s="104"/>
      <c r="BN99" s="105"/>
      <c r="BO99" s="105"/>
      <c r="BP99" s="104"/>
      <c r="BQ99" s="105"/>
      <c r="BR99" s="105"/>
      <c r="BS99" s="104"/>
      <c r="BT99" s="105"/>
      <c r="BU99" s="105"/>
      <c r="BV99" s="104"/>
      <c r="BW99" s="105"/>
      <c r="BX99" s="105"/>
      <c r="BY99" s="104"/>
      <c r="BZ99" s="105"/>
      <c r="CA99" s="105"/>
      <c r="CB99" s="104"/>
      <c r="CC99" s="105"/>
      <c r="CD99" s="105"/>
      <c r="CE99" s="104"/>
      <c r="CF99" s="134"/>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row>
    <row r="100" spans="1:1426" s="84" customFormat="1" ht="108" customHeight="1">
      <c r="A100" s="82"/>
      <c r="B100" s="83"/>
      <c r="C100" s="229"/>
      <c r="D100" s="244"/>
      <c r="E100" s="241"/>
      <c r="F100" s="102"/>
      <c r="G100" s="103"/>
      <c r="H100" s="131"/>
      <c r="I100" s="193"/>
      <c r="J100" s="85"/>
      <c r="K100" s="245" t="str">
        <f>IF(C100="","",
   IFERROR(
      INDEX(Resources!F:F, MATCH(C100, Resources!D:D, 0)),
      ""
   )
)</f>
        <v/>
      </c>
      <c r="L100" s="85"/>
      <c r="M100" s="218" t="str" cm="1">
        <f t="array" ref="M100">IF(I100="",
    "",
    _xlfn.LET(
      _xlpm.data, _xlfn._xlws.FILTER(
        'ALL Focus Questions'!$A$2:$BT$451,
        ('ALL Focus Questions'!$A$2:$A$451=G100) * ('ALL Focus Questions'!$E$2:$E$451=I100)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_xlfn.HSTACK(HYPERLINK(K100, _xlpm.firstCol), _xlpm.rest)
      )
    )
)</f>
        <v/>
      </c>
      <c r="N100" s="104"/>
      <c r="O100" s="105"/>
      <c r="P100" s="105"/>
      <c r="Q100" s="104"/>
      <c r="R100" s="105"/>
      <c r="S100" s="105"/>
      <c r="T100" s="104"/>
      <c r="U100" s="105"/>
      <c r="V100" s="105"/>
      <c r="W100" s="104"/>
      <c r="X100" s="105"/>
      <c r="Y100" s="105"/>
      <c r="Z100" s="104"/>
      <c r="AA100" s="105"/>
      <c r="AB100" s="105"/>
      <c r="AC100" s="104"/>
      <c r="AD100" s="105"/>
      <c r="AE100" s="105"/>
      <c r="AF100" s="104"/>
      <c r="AG100" s="105"/>
      <c r="AH100" s="105"/>
      <c r="AI100" s="104"/>
      <c r="AJ100" s="105"/>
      <c r="AK100" s="105"/>
      <c r="AL100" s="104"/>
      <c r="AM100" s="105"/>
      <c r="AN100" s="105"/>
      <c r="AO100" s="104"/>
      <c r="AP100" s="105"/>
      <c r="AQ100" s="105"/>
      <c r="AR100" s="104"/>
      <c r="AS100" s="105"/>
      <c r="AT100" s="105"/>
      <c r="AU100" s="104"/>
      <c r="AV100" s="105"/>
      <c r="AW100" s="105"/>
      <c r="AX100" s="104"/>
      <c r="AY100" s="105"/>
      <c r="AZ100" s="105"/>
      <c r="BA100" s="104"/>
      <c r="BB100" s="105"/>
      <c r="BC100" s="105"/>
      <c r="BD100" s="104"/>
      <c r="BE100" s="105"/>
      <c r="BF100" s="105"/>
      <c r="BG100" s="104"/>
      <c r="BH100" s="105"/>
      <c r="BI100" s="105"/>
      <c r="BJ100" s="104"/>
      <c r="BK100" s="105"/>
      <c r="BL100" s="105"/>
      <c r="BM100" s="104"/>
      <c r="BN100" s="105"/>
      <c r="BO100" s="105"/>
      <c r="BP100" s="104"/>
      <c r="BQ100" s="105"/>
      <c r="BR100" s="105"/>
      <c r="BS100" s="104"/>
      <c r="BT100" s="105"/>
      <c r="BU100" s="105"/>
      <c r="BV100" s="104"/>
      <c r="BW100" s="105"/>
      <c r="BX100" s="105"/>
      <c r="BY100" s="104"/>
      <c r="BZ100" s="105"/>
      <c r="CA100" s="105"/>
      <c r="CB100" s="104"/>
      <c r="CC100" s="105"/>
      <c r="CD100" s="105"/>
      <c r="CE100" s="104"/>
      <c r="CF100" s="134"/>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row>
    <row r="101" spans="1:1426" s="84" customFormat="1" ht="108" customHeight="1">
      <c r="A101" s="82"/>
      <c r="B101" s="83"/>
      <c r="C101" s="229"/>
      <c r="D101" s="244"/>
      <c r="E101" s="241"/>
      <c r="F101" s="102"/>
      <c r="G101" s="103"/>
      <c r="H101" s="131"/>
      <c r="I101" s="193"/>
      <c r="J101" s="85"/>
      <c r="K101" s="245" t="str">
        <f>IF(C101="","",
   IFERROR(
      INDEX(Resources!F:F, MATCH(C101, Resources!D:D, 0)),
      ""
   )
)</f>
        <v/>
      </c>
      <c r="L101" s="85"/>
      <c r="M101" s="218" t="str" cm="1">
        <f t="array" ref="M101">IF(I101="",
    "",
    _xlfn.LET(
      _xlpm.data, _xlfn._xlws.FILTER(
        'ALL Focus Questions'!$A$2:$BT$451,
        ('ALL Focus Questions'!$A$2:$A$451=G101) * ('ALL Focus Questions'!$E$2:$E$451=I101)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_xlfn.HSTACK(HYPERLINK(K101, _xlpm.firstCol), _xlpm.rest)
      )
    )
)</f>
        <v/>
      </c>
      <c r="N101" s="104"/>
      <c r="O101" s="105"/>
      <c r="P101" s="105"/>
      <c r="Q101" s="104"/>
      <c r="R101" s="105"/>
      <c r="S101" s="105"/>
      <c r="T101" s="104"/>
      <c r="U101" s="105"/>
      <c r="V101" s="105"/>
      <c r="W101" s="104"/>
      <c r="X101" s="105"/>
      <c r="Y101" s="105"/>
      <c r="Z101" s="104"/>
      <c r="AA101" s="105"/>
      <c r="AB101" s="105"/>
      <c r="AC101" s="104"/>
      <c r="AD101" s="105"/>
      <c r="AE101" s="105"/>
      <c r="AF101" s="104"/>
      <c r="AG101" s="105"/>
      <c r="AH101" s="105"/>
      <c r="AI101" s="104"/>
      <c r="AJ101" s="105"/>
      <c r="AK101" s="105"/>
      <c r="AL101" s="104"/>
      <c r="AM101" s="105"/>
      <c r="AN101" s="105"/>
      <c r="AO101" s="104"/>
      <c r="AP101" s="105"/>
      <c r="AQ101" s="105"/>
      <c r="AR101" s="104"/>
      <c r="AS101" s="105"/>
      <c r="AT101" s="105"/>
      <c r="AU101" s="104"/>
      <c r="AV101" s="105"/>
      <c r="AW101" s="105"/>
      <c r="AX101" s="104"/>
      <c r="AY101" s="105"/>
      <c r="AZ101" s="105"/>
      <c r="BA101" s="104"/>
      <c r="BB101" s="105"/>
      <c r="BC101" s="105"/>
      <c r="BD101" s="104"/>
      <c r="BE101" s="105"/>
      <c r="BF101" s="105"/>
      <c r="BG101" s="104"/>
      <c r="BH101" s="105"/>
      <c r="BI101" s="105"/>
      <c r="BJ101" s="104"/>
      <c r="BK101" s="105"/>
      <c r="BL101" s="105"/>
      <c r="BM101" s="104"/>
      <c r="BN101" s="105"/>
      <c r="BO101" s="105"/>
      <c r="BP101" s="104"/>
      <c r="BQ101" s="105"/>
      <c r="BR101" s="105"/>
      <c r="BS101" s="104"/>
      <c r="BT101" s="105"/>
      <c r="BU101" s="105"/>
      <c r="BV101" s="104"/>
      <c r="BW101" s="105"/>
      <c r="BX101" s="105"/>
      <c r="BY101" s="104"/>
      <c r="BZ101" s="105"/>
      <c r="CA101" s="105"/>
      <c r="CB101" s="104"/>
      <c r="CC101" s="105"/>
      <c r="CD101" s="105"/>
      <c r="CE101" s="104"/>
      <c r="CF101" s="134"/>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row>
    <row r="102" spans="1:1426" s="84" customFormat="1" ht="108" customHeight="1">
      <c r="A102" s="82"/>
      <c r="B102" s="83"/>
      <c r="C102" s="229"/>
      <c r="D102" s="244"/>
      <c r="E102" s="241"/>
      <c r="F102" s="102"/>
      <c r="G102" s="103"/>
      <c r="H102" s="131"/>
      <c r="I102" s="193"/>
      <c r="J102" s="85"/>
      <c r="K102" s="245" t="str">
        <f>IF(C102="","",
   IFERROR(
      INDEX(Resources!F:F, MATCH(C102, Resources!D:D, 0)),
      ""
   )
)</f>
        <v/>
      </c>
      <c r="L102" s="85"/>
      <c r="M102" s="105"/>
      <c r="N102" s="104"/>
      <c r="O102" s="105"/>
      <c r="P102" s="105"/>
      <c r="Q102" s="104"/>
      <c r="R102" s="105"/>
      <c r="S102" s="105"/>
      <c r="T102" s="104"/>
      <c r="U102" s="105"/>
      <c r="V102" s="105"/>
      <c r="W102" s="104"/>
      <c r="X102" s="105"/>
      <c r="Y102" s="105"/>
      <c r="Z102" s="104"/>
      <c r="AA102" s="105"/>
      <c r="AB102" s="105"/>
      <c r="AC102" s="104"/>
      <c r="AD102" s="105"/>
      <c r="AE102" s="105"/>
      <c r="AF102" s="104"/>
      <c r="AG102" s="105"/>
      <c r="AH102" s="105"/>
      <c r="AI102" s="104"/>
      <c r="AJ102" s="105"/>
      <c r="AK102" s="105"/>
      <c r="AL102" s="104"/>
      <c r="AM102" s="105"/>
      <c r="AN102" s="105"/>
      <c r="AO102" s="104"/>
      <c r="AP102" s="105"/>
      <c r="AQ102" s="105"/>
      <c r="AR102" s="104"/>
      <c r="AS102" s="105"/>
      <c r="AT102" s="105"/>
      <c r="AU102" s="104"/>
      <c r="AV102" s="105"/>
      <c r="AW102" s="105"/>
      <c r="AX102" s="104"/>
      <c r="AY102" s="105"/>
      <c r="AZ102" s="105"/>
      <c r="BA102" s="104"/>
      <c r="BB102" s="105"/>
      <c r="BC102" s="105"/>
      <c r="BD102" s="104"/>
      <c r="BE102" s="105"/>
      <c r="BF102" s="105"/>
      <c r="BG102" s="104"/>
      <c r="BH102" s="105"/>
      <c r="BI102" s="105"/>
      <c r="BJ102" s="104"/>
      <c r="BK102" s="105"/>
      <c r="BL102" s="105"/>
      <c r="BM102" s="104"/>
      <c r="BN102" s="105"/>
      <c r="BO102" s="105"/>
      <c r="BP102" s="104"/>
      <c r="BQ102" s="105"/>
      <c r="BR102" s="105"/>
      <c r="BS102" s="104"/>
      <c r="BT102" s="105"/>
      <c r="BU102" s="105"/>
      <c r="BV102" s="104"/>
      <c r="BW102" s="105"/>
      <c r="BX102" s="105"/>
      <c r="BY102" s="104"/>
      <c r="BZ102" s="105"/>
      <c r="CA102" s="105"/>
      <c r="CB102" s="104"/>
      <c r="CC102" s="105"/>
      <c r="CD102" s="105"/>
      <c r="CE102" s="104"/>
      <c r="CF102" s="134"/>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row>
    <row r="103" spans="1:1426" s="84" customFormat="1" ht="108" customHeight="1">
      <c r="A103" s="82"/>
      <c r="B103" s="83"/>
      <c r="C103" s="229"/>
      <c r="D103" s="244"/>
      <c r="E103" s="241"/>
      <c r="F103" s="102"/>
      <c r="G103" s="103"/>
      <c r="H103" s="131"/>
      <c r="I103" s="193"/>
      <c r="J103" s="85"/>
      <c r="K103" s="245" t="str">
        <f>IF(C103="","",
   IFERROR(
      INDEX(Resources!F:F, MATCH(C103, Resources!D:D, 0)),
      ""
   )
)</f>
        <v/>
      </c>
      <c r="L103" s="85"/>
      <c r="M103" s="105"/>
      <c r="N103" s="104"/>
      <c r="O103" s="105"/>
      <c r="P103" s="105"/>
      <c r="Q103" s="104"/>
      <c r="R103" s="105"/>
      <c r="S103" s="105"/>
      <c r="T103" s="104"/>
      <c r="U103" s="105"/>
      <c r="V103" s="105"/>
      <c r="W103" s="104"/>
      <c r="X103" s="105"/>
      <c r="Y103" s="105"/>
      <c r="Z103" s="104"/>
      <c r="AA103" s="105"/>
      <c r="AB103" s="105"/>
      <c r="AC103" s="104"/>
      <c r="AD103" s="105"/>
      <c r="AE103" s="105"/>
      <c r="AF103" s="104"/>
      <c r="AG103" s="105"/>
      <c r="AH103" s="105"/>
      <c r="AI103" s="104"/>
      <c r="AJ103" s="105"/>
      <c r="AK103" s="105"/>
      <c r="AL103" s="104"/>
      <c r="AM103" s="105"/>
      <c r="AN103" s="105"/>
      <c r="AO103" s="104"/>
      <c r="AP103" s="105"/>
      <c r="AQ103" s="105"/>
      <c r="AR103" s="104"/>
      <c r="AS103" s="105"/>
      <c r="AT103" s="105"/>
      <c r="AU103" s="104"/>
      <c r="AV103" s="105"/>
      <c r="AW103" s="105"/>
      <c r="AX103" s="104"/>
      <c r="AY103" s="105"/>
      <c r="AZ103" s="105"/>
      <c r="BA103" s="104"/>
      <c r="BB103" s="105"/>
      <c r="BC103" s="105"/>
      <c r="BD103" s="104"/>
      <c r="BE103" s="105"/>
      <c r="BF103" s="105"/>
      <c r="BG103" s="104"/>
      <c r="BH103" s="105"/>
      <c r="BI103" s="105"/>
      <c r="BJ103" s="104"/>
      <c r="BK103" s="105"/>
      <c r="BL103" s="105"/>
      <c r="BM103" s="104"/>
      <c r="BN103" s="105"/>
      <c r="BO103" s="105"/>
      <c r="BP103" s="104"/>
      <c r="BQ103" s="105"/>
      <c r="BR103" s="105"/>
      <c r="BS103" s="104"/>
      <c r="BT103" s="105"/>
      <c r="BU103" s="105"/>
      <c r="BV103" s="104"/>
      <c r="BW103" s="105"/>
      <c r="BX103" s="105"/>
      <c r="BY103" s="104"/>
      <c r="BZ103" s="105"/>
      <c r="CA103" s="105"/>
      <c r="CB103" s="104"/>
      <c r="CC103" s="105"/>
      <c r="CD103" s="105"/>
      <c r="CE103" s="104"/>
      <c r="CF103" s="134"/>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row>
    <row r="104" spans="1:1426" s="84" customFormat="1" ht="180" customHeight="1">
      <c r="A104" s="82"/>
      <c r="B104" s="83"/>
      <c r="C104" s="229"/>
      <c r="D104" s="244"/>
      <c r="E104" s="241"/>
      <c r="F104" s="102"/>
      <c r="G104" s="103"/>
      <c r="H104" s="131"/>
      <c r="I104" s="193"/>
      <c r="J104" s="85"/>
      <c r="K104" s="245" t="str">
        <f>IF(C104="","",
   IFERROR(
      INDEX(Resources!F:F, MATCH(C104, Resources!D:D, 0)),
      ""
   )
)</f>
        <v/>
      </c>
      <c r="L104" s="85"/>
      <c r="M104" s="105"/>
      <c r="N104" s="104"/>
      <c r="O104" s="105"/>
      <c r="P104" s="105"/>
      <c r="Q104" s="104"/>
      <c r="R104" s="105"/>
      <c r="S104" s="105"/>
      <c r="T104" s="104"/>
      <c r="U104" s="105"/>
      <c r="V104" s="105"/>
      <c r="W104" s="104"/>
      <c r="X104" s="105"/>
      <c r="Y104" s="105"/>
      <c r="Z104" s="104"/>
      <c r="AA104" s="105"/>
      <c r="AB104" s="105"/>
      <c r="AC104" s="104"/>
      <c r="AD104" s="105"/>
      <c r="AE104" s="105"/>
      <c r="AF104" s="104"/>
      <c r="AG104" s="105"/>
      <c r="AH104" s="105"/>
      <c r="AI104" s="104"/>
      <c r="AJ104" s="105"/>
      <c r="AK104" s="105"/>
      <c r="AL104" s="104"/>
      <c r="AM104" s="105"/>
      <c r="AN104" s="105"/>
      <c r="AO104" s="104"/>
      <c r="AP104" s="105"/>
      <c r="AQ104" s="105"/>
      <c r="AR104" s="104"/>
      <c r="AS104" s="105"/>
      <c r="AT104" s="105"/>
      <c r="AU104" s="104"/>
      <c r="AV104" s="105"/>
      <c r="AW104" s="105"/>
      <c r="AX104" s="104"/>
      <c r="AY104" s="105"/>
      <c r="AZ104" s="105"/>
      <c r="BA104" s="104"/>
      <c r="BB104" s="105"/>
      <c r="BC104" s="105"/>
      <c r="BD104" s="104"/>
      <c r="BE104" s="105"/>
      <c r="BF104" s="105"/>
      <c r="BG104" s="104"/>
      <c r="BH104" s="105"/>
      <c r="BI104" s="105"/>
      <c r="BJ104" s="104"/>
      <c r="BK104" s="105"/>
      <c r="BL104" s="105"/>
      <c r="BM104" s="104"/>
      <c r="BN104" s="105"/>
      <c r="BO104" s="105"/>
      <c r="BP104" s="104"/>
      <c r="BQ104" s="105"/>
      <c r="BR104" s="105"/>
      <c r="BS104" s="104"/>
      <c r="BT104" s="105"/>
      <c r="BU104" s="105"/>
      <c r="BV104" s="104"/>
      <c r="BW104" s="105"/>
      <c r="BX104" s="105"/>
      <c r="BY104" s="104"/>
      <c r="BZ104" s="105"/>
      <c r="CA104" s="105"/>
      <c r="CB104" s="104"/>
      <c r="CC104" s="105"/>
      <c r="CD104" s="105"/>
      <c r="CE104" s="104"/>
      <c r="CF104" s="13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row>
    <row r="105" spans="1:1426" s="84" customFormat="1" ht="180" customHeight="1">
      <c r="A105" s="82"/>
      <c r="B105" s="83"/>
      <c r="C105" s="229"/>
      <c r="D105" s="244"/>
      <c r="E105" s="241"/>
      <c r="F105" s="102"/>
      <c r="G105" s="103"/>
      <c r="H105" s="131"/>
      <c r="I105" s="193"/>
      <c r="J105" s="85"/>
      <c r="K105" s="245" t="str">
        <f>IF(C105="","",
   IFERROR(
      INDEX(Resources!F:F, MATCH(C105, Resources!D:D, 0)),
      ""
   )
)</f>
        <v/>
      </c>
      <c r="L105" s="85"/>
      <c r="M105" s="105"/>
      <c r="N105" s="104"/>
      <c r="O105" s="105"/>
      <c r="P105" s="105"/>
      <c r="Q105" s="104"/>
      <c r="R105" s="105"/>
      <c r="S105" s="105"/>
      <c r="T105" s="104"/>
      <c r="U105" s="105"/>
      <c r="V105" s="105"/>
      <c r="W105" s="104"/>
      <c r="X105" s="105"/>
      <c r="Y105" s="105"/>
      <c r="Z105" s="104"/>
      <c r="AA105" s="105"/>
      <c r="AB105" s="105"/>
      <c r="AC105" s="104"/>
      <c r="AD105" s="105"/>
      <c r="AE105" s="105"/>
      <c r="AF105" s="104"/>
      <c r="AG105" s="105"/>
      <c r="AH105" s="105"/>
      <c r="AI105" s="104"/>
      <c r="AJ105" s="105"/>
      <c r="AK105" s="105"/>
      <c r="AL105" s="104"/>
      <c r="AM105" s="105"/>
      <c r="AN105" s="105"/>
      <c r="AO105" s="104"/>
      <c r="AP105" s="105"/>
      <c r="AQ105" s="105"/>
      <c r="AR105" s="104"/>
      <c r="AS105" s="105"/>
      <c r="AT105" s="105"/>
      <c r="AU105" s="104"/>
      <c r="AV105" s="105"/>
      <c r="AW105" s="105"/>
      <c r="AX105" s="104"/>
      <c r="AY105" s="105"/>
      <c r="AZ105" s="105"/>
      <c r="BA105" s="104"/>
      <c r="BB105" s="105"/>
      <c r="BC105" s="105"/>
      <c r="BD105" s="104"/>
      <c r="BE105" s="105"/>
      <c r="BF105" s="105"/>
      <c r="BG105" s="104"/>
      <c r="BH105" s="105"/>
      <c r="BI105" s="105"/>
      <c r="BJ105" s="104"/>
      <c r="BK105" s="105"/>
      <c r="BL105" s="105"/>
      <c r="BM105" s="104"/>
      <c r="BN105" s="105"/>
      <c r="BO105" s="105"/>
      <c r="BP105" s="104"/>
      <c r="BQ105" s="105"/>
      <c r="BR105" s="105"/>
      <c r="BS105" s="104"/>
      <c r="BT105" s="105"/>
      <c r="BU105" s="105"/>
      <c r="BV105" s="104"/>
      <c r="BW105" s="105"/>
      <c r="BX105" s="105"/>
      <c r="BY105" s="104"/>
      <c r="BZ105" s="105"/>
      <c r="CA105" s="105"/>
      <c r="CB105" s="104"/>
      <c r="CC105" s="105"/>
      <c r="CD105" s="105"/>
      <c r="CE105" s="104"/>
      <c r="CF105" s="134"/>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row>
    <row r="106" spans="1:1426" s="84" customFormat="1" ht="180" customHeight="1">
      <c r="A106" s="82"/>
      <c r="B106" s="83"/>
      <c r="C106" s="229"/>
      <c r="D106" s="244"/>
      <c r="E106" s="241"/>
      <c r="F106" s="102"/>
      <c r="G106" s="103"/>
      <c r="H106" s="131"/>
      <c r="I106" s="193"/>
      <c r="J106" s="85"/>
      <c r="K106" s="245" t="str">
        <f>IF(C106="","",
   IFERROR(
      INDEX(Resources!F:F, MATCH(C106, Resources!D:D, 0)),
      ""
   )
)</f>
        <v/>
      </c>
      <c r="L106" s="85"/>
      <c r="M106" s="105"/>
      <c r="N106" s="104"/>
      <c r="O106" s="105"/>
      <c r="P106" s="105"/>
      <c r="Q106" s="104"/>
      <c r="R106" s="105"/>
      <c r="S106" s="105"/>
      <c r="T106" s="104"/>
      <c r="U106" s="105"/>
      <c r="V106" s="105"/>
      <c r="W106" s="104"/>
      <c r="X106" s="105"/>
      <c r="Y106" s="105"/>
      <c r="Z106" s="104"/>
      <c r="AA106" s="105"/>
      <c r="AB106" s="105"/>
      <c r="AC106" s="104"/>
      <c r="AD106" s="105"/>
      <c r="AE106" s="105"/>
      <c r="AF106" s="104"/>
      <c r="AG106" s="105"/>
      <c r="AH106" s="105"/>
      <c r="AI106" s="104"/>
      <c r="AJ106" s="105"/>
      <c r="AK106" s="105"/>
      <c r="AL106" s="104"/>
      <c r="AM106" s="105"/>
      <c r="AN106" s="105"/>
      <c r="AO106" s="104"/>
      <c r="AP106" s="105"/>
      <c r="AQ106" s="105"/>
      <c r="AR106" s="104"/>
      <c r="AS106" s="105"/>
      <c r="AT106" s="105"/>
      <c r="AU106" s="104"/>
      <c r="AV106" s="105"/>
      <c r="AW106" s="105"/>
      <c r="AX106" s="104"/>
      <c r="AY106" s="105"/>
      <c r="AZ106" s="105"/>
      <c r="BA106" s="104"/>
      <c r="BB106" s="105"/>
      <c r="BC106" s="105"/>
      <c r="BD106" s="104"/>
      <c r="BE106" s="105"/>
      <c r="BF106" s="105"/>
      <c r="BG106" s="104"/>
      <c r="BH106" s="105"/>
      <c r="BI106" s="105"/>
      <c r="BJ106" s="104"/>
      <c r="BK106" s="105"/>
      <c r="BL106" s="105"/>
      <c r="BM106" s="104"/>
      <c r="BN106" s="105"/>
      <c r="BO106" s="105"/>
      <c r="BP106" s="104"/>
      <c r="BQ106" s="105"/>
      <c r="BR106" s="105"/>
      <c r="BS106" s="104"/>
      <c r="BT106" s="105"/>
      <c r="BU106" s="105"/>
      <c r="BV106" s="104"/>
      <c r="BW106" s="105"/>
      <c r="BX106" s="105"/>
      <c r="BY106" s="104"/>
      <c r="BZ106" s="105"/>
      <c r="CA106" s="105"/>
      <c r="CB106" s="104"/>
      <c r="CC106" s="105"/>
      <c r="CD106" s="105"/>
      <c r="CE106" s="104"/>
      <c r="CF106" s="134"/>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row>
    <row r="107" spans="1:1426" s="84" customFormat="1" ht="180" customHeight="1">
      <c r="A107" s="82"/>
      <c r="B107" s="83"/>
      <c r="C107" s="229"/>
      <c r="D107" s="244"/>
      <c r="E107" s="241"/>
      <c r="F107" s="102"/>
      <c r="G107" s="103"/>
      <c r="H107" s="131"/>
      <c r="I107" s="193"/>
      <c r="J107" s="85"/>
      <c r="K107" s="245" t="str">
        <f>IF(C107="","",
   IFERROR(
      INDEX(Resources!F:F, MATCH(C107, Resources!D:D, 0)),
      ""
   )
)</f>
        <v/>
      </c>
      <c r="L107" s="85"/>
      <c r="M107" s="105"/>
      <c r="N107" s="104"/>
      <c r="O107" s="105"/>
      <c r="P107" s="105"/>
      <c r="Q107" s="104"/>
      <c r="R107" s="105"/>
      <c r="S107" s="105"/>
      <c r="T107" s="104"/>
      <c r="U107" s="105"/>
      <c r="V107" s="105"/>
      <c r="W107" s="104"/>
      <c r="X107" s="105"/>
      <c r="Y107" s="105"/>
      <c r="Z107" s="104"/>
      <c r="AA107" s="105"/>
      <c r="AB107" s="105"/>
      <c r="AC107" s="104"/>
      <c r="AD107" s="105"/>
      <c r="AE107" s="105"/>
      <c r="AF107" s="104"/>
      <c r="AG107" s="105"/>
      <c r="AH107" s="105"/>
      <c r="AI107" s="104"/>
      <c r="AJ107" s="105"/>
      <c r="AK107" s="105"/>
      <c r="AL107" s="104"/>
      <c r="AM107" s="105"/>
      <c r="AN107" s="105"/>
      <c r="AO107" s="104"/>
      <c r="AP107" s="105"/>
      <c r="AQ107" s="105"/>
      <c r="AR107" s="104"/>
      <c r="AS107" s="105"/>
      <c r="AT107" s="105"/>
      <c r="AU107" s="104"/>
      <c r="AV107" s="105"/>
      <c r="AW107" s="105"/>
      <c r="AX107" s="104"/>
      <c r="AY107" s="105"/>
      <c r="AZ107" s="105"/>
      <c r="BA107" s="104"/>
      <c r="BB107" s="105"/>
      <c r="BC107" s="105"/>
      <c r="BD107" s="104"/>
      <c r="BE107" s="105"/>
      <c r="BF107" s="105"/>
      <c r="BG107" s="104"/>
      <c r="BH107" s="105"/>
      <c r="BI107" s="105"/>
      <c r="BJ107" s="104"/>
      <c r="BK107" s="105"/>
      <c r="BL107" s="105"/>
      <c r="BM107" s="104"/>
      <c r="BN107" s="105"/>
      <c r="BO107" s="105"/>
      <c r="BP107" s="104"/>
      <c r="BQ107" s="105"/>
      <c r="BR107" s="105"/>
      <c r="BS107" s="104"/>
      <c r="BT107" s="105"/>
      <c r="BU107" s="105"/>
      <c r="BV107" s="104"/>
      <c r="BW107" s="105"/>
      <c r="BX107" s="105"/>
      <c r="BY107" s="104"/>
      <c r="BZ107" s="105"/>
      <c r="CA107" s="105"/>
      <c r="CB107" s="104"/>
      <c r="CC107" s="105"/>
      <c r="CD107" s="105"/>
      <c r="CE107" s="104"/>
      <c r="CF107" s="134"/>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row>
    <row r="108" spans="1:1426" s="84" customFormat="1" ht="180" customHeight="1">
      <c r="A108" s="82"/>
      <c r="B108" s="83"/>
      <c r="C108" s="229"/>
      <c r="D108" s="244"/>
      <c r="E108" s="241"/>
      <c r="F108" s="102"/>
      <c r="G108" s="103"/>
      <c r="H108" s="131"/>
      <c r="I108" s="193"/>
      <c r="J108" s="85"/>
      <c r="K108" s="245" t="str">
        <f>IF(C108="","",
   IFERROR(
      INDEX(Resources!F:F, MATCH(C108, Resources!D:D, 0)),
      ""
   )
)</f>
        <v/>
      </c>
      <c r="L108" s="85"/>
      <c r="M108" s="105"/>
      <c r="N108" s="104"/>
      <c r="O108" s="105"/>
      <c r="P108" s="105"/>
      <c r="Q108" s="104"/>
      <c r="R108" s="105"/>
      <c r="S108" s="105"/>
      <c r="T108" s="104"/>
      <c r="U108" s="105"/>
      <c r="V108" s="105"/>
      <c r="W108" s="104"/>
      <c r="X108" s="105"/>
      <c r="Y108" s="105"/>
      <c r="Z108" s="104"/>
      <c r="AA108" s="105"/>
      <c r="AB108" s="105"/>
      <c r="AC108" s="104"/>
      <c r="AD108" s="105"/>
      <c r="AE108" s="105"/>
      <c r="AF108" s="104"/>
      <c r="AG108" s="105"/>
      <c r="AH108" s="105"/>
      <c r="AI108" s="104"/>
      <c r="AJ108" s="105"/>
      <c r="AK108" s="105"/>
      <c r="AL108" s="104"/>
      <c r="AM108" s="105"/>
      <c r="AN108" s="105"/>
      <c r="AO108" s="104"/>
      <c r="AP108" s="105"/>
      <c r="AQ108" s="105"/>
      <c r="AR108" s="104"/>
      <c r="AS108" s="105"/>
      <c r="AT108" s="105"/>
      <c r="AU108" s="104"/>
      <c r="AV108" s="105"/>
      <c r="AW108" s="105"/>
      <c r="AX108" s="104"/>
      <c r="AY108" s="105"/>
      <c r="AZ108" s="105"/>
      <c r="BA108" s="104"/>
      <c r="BB108" s="105"/>
      <c r="BC108" s="105"/>
      <c r="BD108" s="104"/>
      <c r="BE108" s="105"/>
      <c r="BF108" s="105"/>
      <c r="BG108" s="104"/>
      <c r="BH108" s="105"/>
      <c r="BI108" s="105"/>
      <c r="BJ108" s="104"/>
      <c r="BK108" s="105"/>
      <c r="BL108" s="105"/>
      <c r="BM108" s="104"/>
      <c r="BN108" s="105"/>
      <c r="BO108" s="105"/>
      <c r="BP108" s="104"/>
      <c r="BQ108" s="105"/>
      <c r="BR108" s="105"/>
      <c r="BS108" s="104"/>
      <c r="BT108" s="105"/>
      <c r="BU108" s="105"/>
      <c r="BV108" s="104"/>
      <c r="BW108" s="105"/>
      <c r="BX108" s="105"/>
      <c r="BY108" s="104"/>
      <c r="BZ108" s="105"/>
      <c r="CA108" s="105"/>
      <c r="CB108" s="104"/>
      <c r="CC108" s="105"/>
      <c r="CD108" s="105"/>
      <c r="CE108" s="104"/>
      <c r="CF108" s="134"/>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row>
    <row r="109" spans="1:1426" ht="14.5">
      <c r="A109"/>
      <c r="B109"/>
      <c r="C109"/>
      <c r="D109"/>
      <c r="E109"/>
      <c r="F109"/>
      <c r="G109"/>
      <c r="H109"/>
      <c r="I109"/>
      <c r="J109"/>
      <c r="K109"/>
      <c r="L109"/>
      <c r="M109"/>
      <c r="N109" t="str" cm="1">
        <f t="array" ref="N109">IF(I109="YES",
  _xlfn.LET(
    _xlpm.rows, _xlfn._xlws.FILTER(#REF!,#REF!= F109),
    _xlpm.flat, _xlfn.TOCOL(_xlpm.rows, 1),
    _xlpm.cleaned, _xlfn._xlws.FILTER(_xlpm.flat, (_xlpm.flat&lt;&gt;"") * (_xlpm.flat&lt;&gt;0)),
    TRANSPOSE(_xlpm.cleaned)
  ),
  ""
)</f>
        <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row>
    <row r="110" spans="1:1426" ht="14.5">
      <c r="A110"/>
      <c r="B110"/>
      <c r="C110"/>
      <c r="D110"/>
      <c r="E110"/>
      <c r="F110"/>
      <c r="G110"/>
      <c r="H110"/>
      <c r="I110"/>
      <c r="J110"/>
      <c r="K110"/>
      <c r="L110"/>
      <c r="M110"/>
      <c r="N110" t="str" cm="1">
        <f t="array" ref="N110">IF(I110="YES",
  _xlfn.LET(
    _xlpm.rows, _xlfn._xlws.FILTER(#REF!,#REF!= F110),
    _xlpm.flat, _xlfn.TOCOL(_xlpm.rows, 1),
    _xlpm.cleaned, _xlfn._xlws.FILTER(_xlpm.flat, (_xlpm.flat&lt;&gt;"") * (_xlpm.flat&lt;&gt;0)),
    TRANSPOSE(_xlpm.cleaned)
  ),
  ""
)</f>
        <v/>
      </c>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row>
    <row r="111" spans="1:1426" ht="14.5">
      <c r="A111"/>
      <c r="B111"/>
      <c r="C111"/>
      <c r="D111"/>
      <c r="E111"/>
      <c r="F111"/>
      <c r="G111"/>
      <c r="H111"/>
      <c r="I111"/>
      <c r="J111"/>
      <c r="K111"/>
      <c r="L111"/>
      <c r="M111"/>
      <c r="N111" t="str" cm="1">
        <f t="array" ref="N111">IF(I111="YES",
  _xlfn.LET(
    _xlpm.rows, _xlfn._xlws.FILTER(#REF!,#REF!= F111),
    _xlpm.flat, _xlfn.TOCOL(_xlpm.rows, 1),
    _xlpm.cleaned, _xlfn._xlws.FILTER(_xlpm.flat, (_xlpm.flat&lt;&gt;"") * (_xlpm.flat&lt;&gt;0)),
    TRANSPOSE(_xlpm.cleaned)
  ),
  ""
)</f>
        <v/>
      </c>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row>
    <row r="112" spans="1:1426" ht="14.5">
      <c r="A112"/>
      <c r="B112"/>
      <c r="C112"/>
      <c r="D112"/>
      <c r="E112"/>
      <c r="F112"/>
      <c r="G112"/>
      <c r="H112"/>
      <c r="I112"/>
      <c r="J112"/>
      <c r="K112"/>
      <c r="L112"/>
      <c r="M112"/>
      <c r="N112" t="str" cm="1">
        <f t="array" ref="N112">IF(I112="YES",
  _xlfn.LET(
    _xlpm.rows, _xlfn._xlws.FILTER(#REF!,#REF!= F112),
    _xlpm.flat, _xlfn.TOCOL(_xlpm.rows, 1),
    _xlpm.cleaned, _xlfn._xlws.FILTER(_xlpm.flat, (_xlpm.flat&lt;&gt;"") * (_xlpm.flat&lt;&gt;0)),
    TRANSPOSE(_xlpm.cleaned)
  ),
  ""
)</f>
        <v/>
      </c>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row>
    <row r="113" spans="14:14" customFormat="1" ht="14.5">
      <c r="N113" t="str" cm="1">
        <f t="array" ref="N113">IF(I113="YES",
  _xlfn.LET(
    _xlpm.rows, _xlfn._xlws.FILTER(#REF!,#REF!= F113),
    _xlpm.flat, _xlfn.TOCOL(_xlpm.rows, 1),
    _xlpm.cleaned, _xlfn._xlws.FILTER(_xlpm.flat, (_xlpm.flat&lt;&gt;"") * (_xlpm.flat&lt;&gt;0)),
    TRANSPOSE(_xlpm.cleaned)
  ),
  ""
)</f>
        <v/>
      </c>
    </row>
    <row r="114" spans="14:14" customFormat="1" ht="14.5">
      <c r="N114" t="str" cm="1">
        <f t="array" ref="N114">IF(I114="YES",
  _xlfn.LET(
    _xlpm.rows, _xlfn._xlws.FILTER(#REF!,#REF!= F114),
    _xlpm.flat, _xlfn.TOCOL(_xlpm.rows, 1),
    _xlpm.cleaned, _xlfn._xlws.FILTER(_xlpm.flat, (_xlpm.flat&lt;&gt;"") * (_xlpm.flat&lt;&gt;0)),
    TRANSPOSE(_xlpm.cleaned)
  ),
  ""
)</f>
        <v/>
      </c>
    </row>
    <row r="115" spans="14:14" customFormat="1" ht="14.5">
      <c r="N115" t="str" cm="1">
        <f t="array" ref="N115">IF(I115="YES",
  _xlfn.LET(
    _xlpm.rows, _xlfn._xlws.FILTER(#REF!,#REF!= F115),
    _xlpm.flat, _xlfn.TOCOL(_xlpm.rows, 1),
    _xlpm.cleaned, _xlfn._xlws.FILTER(_xlpm.flat, (_xlpm.flat&lt;&gt;"") * (_xlpm.flat&lt;&gt;0)),
    TRANSPOSE(_xlpm.cleaned)
  ),
  ""
)</f>
        <v/>
      </c>
    </row>
    <row r="116" spans="14:14" customFormat="1" ht="14.5">
      <c r="N116" t="str" cm="1">
        <f t="array" ref="N116">IF(I116="YES",
  _xlfn.LET(
    _xlpm.rows, _xlfn._xlws.FILTER(#REF!,#REF!= F116),
    _xlpm.flat, _xlfn.TOCOL(_xlpm.rows, 1),
    _xlpm.cleaned, _xlfn._xlws.FILTER(_xlpm.flat, (_xlpm.flat&lt;&gt;"") * (_xlpm.flat&lt;&gt;0)),
    TRANSPOSE(_xlpm.cleaned)
  ),
  ""
)</f>
        <v/>
      </c>
    </row>
    <row r="117" spans="14:14" customFormat="1" ht="14.5">
      <c r="N117" t="str" cm="1">
        <f t="array" ref="N117">IF(I117="YES",
  _xlfn.LET(
    _xlpm.rows, _xlfn._xlws.FILTER(#REF!,#REF!= F117),
    _xlpm.flat, _xlfn.TOCOL(_xlpm.rows, 1),
    _xlpm.cleaned, _xlfn._xlws.FILTER(_xlpm.flat, (_xlpm.flat&lt;&gt;"") * (_xlpm.flat&lt;&gt;0)),
    TRANSPOSE(_xlpm.cleaned)
  ),
  ""
)</f>
        <v/>
      </c>
    </row>
    <row r="118" spans="14:14" customFormat="1" ht="14.5">
      <c r="N118" t="str" cm="1">
        <f t="array" ref="N118">IF(I118="YES",
  _xlfn.LET(
    _xlpm.rows, _xlfn._xlws.FILTER(#REF!,#REF!= F118),
    _xlpm.flat, _xlfn.TOCOL(_xlpm.rows, 1),
    _xlpm.cleaned, _xlfn._xlws.FILTER(_xlpm.flat, (_xlpm.flat&lt;&gt;"") * (_xlpm.flat&lt;&gt;0)),
    TRANSPOSE(_xlpm.cleaned)
  ),
  ""
)</f>
        <v/>
      </c>
    </row>
    <row r="119" spans="14:14" customFormat="1" ht="14.5">
      <c r="N119" t="str" cm="1">
        <f t="array" ref="N119">IF(I119="YES",
  _xlfn.LET(
    _xlpm.rows, _xlfn._xlws.FILTER(#REF!,#REF!= F119),
    _xlpm.flat, _xlfn.TOCOL(_xlpm.rows, 1),
    _xlpm.cleaned, _xlfn._xlws.FILTER(_xlpm.flat, (_xlpm.flat&lt;&gt;"") * (_xlpm.flat&lt;&gt;0)),
    TRANSPOSE(_xlpm.cleaned)
  ),
  ""
)</f>
        <v/>
      </c>
    </row>
    <row r="120" spans="14:14" customFormat="1" ht="14.5">
      <c r="N120" t="str" cm="1">
        <f t="array" ref="N120">IF(I120="YES",
  _xlfn.LET(
    _xlpm.rows, _xlfn._xlws.FILTER(#REF!,#REF!= F120),
    _xlpm.flat, _xlfn.TOCOL(_xlpm.rows, 1),
    _xlpm.cleaned, _xlfn._xlws.FILTER(_xlpm.flat, (_xlpm.flat&lt;&gt;"") * (_xlpm.flat&lt;&gt;0)),
    TRANSPOSE(_xlpm.cleaned)
  ),
  ""
)</f>
        <v/>
      </c>
    </row>
    <row r="121" spans="14:14" customFormat="1" ht="14.5">
      <c r="N121" t="str" cm="1">
        <f t="array" ref="N121">IF(I121="YES",
  _xlfn.LET(
    _xlpm.rows, _xlfn._xlws.FILTER(#REF!,#REF!= F121),
    _xlpm.flat, _xlfn.TOCOL(_xlpm.rows, 1),
    _xlpm.cleaned, _xlfn._xlws.FILTER(_xlpm.flat, (_xlpm.flat&lt;&gt;"") * (_xlpm.flat&lt;&gt;0)),
    TRANSPOSE(_xlpm.cleaned)
  ),
  ""
)</f>
        <v/>
      </c>
    </row>
    <row r="122" spans="14:14" customFormat="1" ht="14.5">
      <c r="N122" t="str" cm="1">
        <f t="array" ref="N122">IF(I122="YES",
  _xlfn.LET(
    _xlpm.rows, _xlfn._xlws.FILTER(#REF!,#REF!= F122),
    _xlpm.flat, _xlfn.TOCOL(_xlpm.rows, 1),
    _xlpm.cleaned, _xlfn._xlws.FILTER(_xlpm.flat, (_xlpm.flat&lt;&gt;"") * (_xlpm.flat&lt;&gt;0)),
    TRANSPOSE(_xlpm.cleaned)
  ),
  ""
)</f>
        <v/>
      </c>
    </row>
    <row r="123" spans="14:14" customFormat="1" ht="14.5">
      <c r="N123" t="str" cm="1">
        <f t="array" ref="N123">IF(I123="YES",
  _xlfn.LET(
    _xlpm.rows, _xlfn._xlws.FILTER(#REF!,#REF!= F123),
    _xlpm.flat, _xlfn.TOCOL(_xlpm.rows, 1),
    _xlpm.cleaned, _xlfn._xlws.FILTER(_xlpm.flat, (_xlpm.flat&lt;&gt;"") * (_xlpm.flat&lt;&gt;0)),
    TRANSPOSE(_xlpm.cleaned)
  ),
  ""
)</f>
        <v/>
      </c>
    </row>
    <row r="124" spans="14:14" customFormat="1" ht="14.5">
      <c r="N124" t="str" cm="1">
        <f t="array" ref="N124">IF(I124="YES",
  _xlfn.LET(
    _xlpm.rows, _xlfn._xlws.FILTER(#REF!,#REF!= F124),
    _xlpm.flat, _xlfn.TOCOL(_xlpm.rows, 1),
    _xlpm.cleaned, _xlfn._xlws.FILTER(_xlpm.flat, (_xlpm.flat&lt;&gt;"") * (_xlpm.flat&lt;&gt;0)),
    TRANSPOSE(_xlpm.cleaned)
  ),
  ""
)</f>
        <v/>
      </c>
    </row>
    <row r="125" spans="14:14" customFormat="1" ht="14.5">
      <c r="N125" t="str" cm="1">
        <f t="array" ref="N125">IF(I125="YES",
  _xlfn.LET(
    _xlpm.rows, _xlfn._xlws.FILTER(#REF!,#REF!= F125),
    _xlpm.flat, _xlfn.TOCOL(_xlpm.rows, 1),
    _xlpm.cleaned, _xlfn._xlws.FILTER(_xlpm.flat, (_xlpm.flat&lt;&gt;"") * (_xlpm.flat&lt;&gt;0)),
    TRANSPOSE(_xlpm.cleaned)
  ),
  ""
)</f>
        <v/>
      </c>
    </row>
    <row r="126" spans="14:14" customFormat="1" ht="14.5">
      <c r="N126" t="str" cm="1">
        <f t="array" ref="N126">IF(I126="YES",
  _xlfn.LET(
    _xlpm.rows, _xlfn._xlws.FILTER(#REF!,#REF!= F126),
    _xlpm.flat, _xlfn.TOCOL(_xlpm.rows, 1),
    _xlpm.cleaned, _xlfn._xlws.FILTER(_xlpm.flat, (_xlpm.flat&lt;&gt;"") * (_xlpm.flat&lt;&gt;0)),
    TRANSPOSE(_xlpm.cleaned)
  ),
  ""
)</f>
        <v/>
      </c>
    </row>
    <row r="127" spans="14:14" customFormat="1" ht="14.5">
      <c r="N127" t="str" cm="1">
        <f t="array" ref="N127">IF(I127="YES",
  _xlfn.LET(
    _xlpm.rows, _xlfn._xlws.FILTER(#REF!,#REF!= F127),
    _xlpm.flat, _xlfn.TOCOL(_xlpm.rows, 1),
    _xlpm.cleaned, _xlfn._xlws.FILTER(_xlpm.flat, (_xlpm.flat&lt;&gt;"") * (_xlpm.flat&lt;&gt;0)),
    TRANSPOSE(_xlpm.cleaned)
  ),
  ""
)</f>
        <v/>
      </c>
    </row>
    <row r="128" spans="14:14" customFormat="1" ht="14.5">
      <c r="N128" t="str" cm="1">
        <f t="array" ref="N128">IF(I128="YES",
  _xlfn.LET(
    _xlpm.rows, _xlfn._xlws.FILTER(#REF!,#REF!= F128),
    _xlpm.flat, _xlfn.TOCOL(_xlpm.rows, 1),
    _xlpm.cleaned, _xlfn._xlws.FILTER(_xlpm.flat, (_xlpm.flat&lt;&gt;"") * (_xlpm.flat&lt;&gt;0)),
    TRANSPOSE(_xlpm.cleaned)
  ),
  ""
)</f>
        <v/>
      </c>
    </row>
    <row r="129" spans="14:14" customFormat="1" ht="14.5">
      <c r="N129" t="str" cm="1">
        <f t="array" ref="N129">IF(I129="YES",
  _xlfn.LET(
    _xlpm.rows, _xlfn._xlws.FILTER(#REF!,#REF!= F129),
    _xlpm.flat, _xlfn.TOCOL(_xlpm.rows, 1),
    _xlpm.cleaned, _xlfn._xlws.FILTER(_xlpm.flat, (_xlpm.flat&lt;&gt;"") * (_xlpm.flat&lt;&gt;0)),
    TRANSPOSE(_xlpm.cleaned)
  ),
  ""
)</f>
        <v/>
      </c>
    </row>
    <row r="130" spans="14:14" customFormat="1" ht="14.5">
      <c r="N130" t="str" cm="1">
        <f t="array" ref="N130">IF(I130="YES",
  _xlfn.LET(
    _xlpm.rows, _xlfn._xlws.FILTER(#REF!,#REF!= F130),
    _xlpm.flat, _xlfn.TOCOL(_xlpm.rows, 1),
    _xlpm.cleaned, _xlfn._xlws.FILTER(_xlpm.flat, (_xlpm.flat&lt;&gt;"") * (_xlpm.flat&lt;&gt;0)),
    TRANSPOSE(_xlpm.cleaned)
  ),
  ""
)</f>
        <v/>
      </c>
    </row>
    <row r="131" spans="14:14" customFormat="1" ht="14.5">
      <c r="N131" t="str" cm="1">
        <f t="array" ref="N131">IF(I131="YES",
  _xlfn.LET(
    _xlpm.rows, _xlfn._xlws.FILTER(#REF!,#REF!= F131),
    _xlpm.flat, _xlfn.TOCOL(_xlpm.rows, 1),
    _xlpm.cleaned, _xlfn._xlws.FILTER(_xlpm.flat, (_xlpm.flat&lt;&gt;"") * (_xlpm.flat&lt;&gt;0)),
    TRANSPOSE(_xlpm.cleaned)
  ),
  ""
)</f>
        <v/>
      </c>
    </row>
    <row r="132" spans="14:14" customFormat="1" ht="14.5">
      <c r="N132" t="str" cm="1">
        <f t="array" ref="N132">IF(I132="YES",
  _xlfn.LET(
    _xlpm.rows, _xlfn._xlws.FILTER(#REF!,#REF!= F132),
    _xlpm.flat, _xlfn.TOCOL(_xlpm.rows, 1),
    _xlpm.cleaned, _xlfn._xlws.FILTER(_xlpm.flat, (_xlpm.flat&lt;&gt;"") * (_xlpm.flat&lt;&gt;0)),
    TRANSPOSE(_xlpm.cleaned)
  ),
  ""
)</f>
        <v/>
      </c>
    </row>
    <row r="133" spans="14:14" customFormat="1" ht="14.5">
      <c r="N133" t="str" cm="1">
        <f t="array" ref="N133">IF(I133="YES",
  _xlfn.LET(
    _xlpm.rows, _xlfn._xlws.FILTER(#REF!,#REF!= F133),
    _xlpm.flat, _xlfn.TOCOL(_xlpm.rows, 1),
    _xlpm.cleaned, _xlfn._xlws.FILTER(_xlpm.flat, (_xlpm.flat&lt;&gt;"") * (_xlpm.flat&lt;&gt;0)),
    TRANSPOSE(_xlpm.cleaned)
  ),
  ""
)</f>
        <v/>
      </c>
    </row>
    <row r="134" spans="14:14" customFormat="1" ht="14.5">
      <c r="N134" t="str" cm="1">
        <f t="array" ref="N134">IF(I134="YES",
  _xlfn.LET(
    _xlpm.rows, _xlfn._xlws.FILTER(#REF!,#REF!= F134),
    _xlpm.flat, _xlfn.TOCOL(_xlpm.rows, 1),
    _xlpm.cleaned, _xlfn._xlws.FILTER(_xlpm.flat, (_xlpm.flat&lt;&gt;"") * (_xlpm.flat&lt;&gt;0)),
    TRANSPOSE(_xlpm.cleaned)
  ),
  ""
)</f>
        <v/>
      </c>
    </row>
    <row r="135" spans="14:14" customFormat="1" ht="14.5">
      <c r="N135" t="str" cm="1">
        <f t="array" ref="N135">IF(I135="YES",
  _xlfn.LET(
    _xlpm.rows, _xlfn._xlws.FILTER(#REF!,#REF!= F135),
    _xlpm.flat, _xlfn.TOCOL(_xlpm.rows, 1),
    _xlpm.cleaned, _xlfn._xlws.FILTER(_xlpm.flat, (_xlpm.flat&lt;&gt;"") * (_xlpm.flat&lt;&gt;0)),
    TRANSPOSE(_xlpm.cleaned)
  ),
  ""
)</f>
        <v/>
      </c>
    </row>
    <row r="136" spans="14:14" customFormat="1" ht="14.5">
      <c r="N136" t="str" cm="1">
        <f t="array" ref="N136">IF(I136="YES",
  _xlfn.LET(
    _xlpm.rows, _xlfn._xlws.FILTER(#REF!,#REF!= F136),
    _xlpm.flat, _xlfn.TOCOL(_xlpm.rows, 1),
    _xlpm.cleaned, _xlfn._xlws.FILTER(_xlpm.flat, (_xlpm.flat&lt;&gt;"") * (_xlpm.flat&lt;&gt;0)),
    TRANSPOSE(_xlpm.cleaned)
  ),
  ""
)</f>
        <v/>
      </c>
    </row>
    <row r="137" spans="14:14" customFormat="1" ht="14.5">
      <c r="N137" t="str" cm="1">
        <f t="array" ref="N137">IF(I137="YES",
  _xlfn.LET(
    _xlpm.rows, _xlfn._xlws.FILTER(#REF!,#REF!= F137),
    _xlpm.flat, _xlfn.TOCOL(_xlpm.rows, 1),
    _xlpm.cleaned, _xlfn._xlws.FILTER(_xlpm.flat, (_xlpm.flat&lt;&gt;"") * (_xlpm.flat&lt;&gt;0)),
    TRANSPOSE(_xlpm.cleaned)
  ),
  ""
)</f>
        <v/>
      </c>
    </row>
    <row r="138" spans="14:14" customFormat="1" ht="14.5">
      <c r="N138" t="str" cm="1">
        <f t="array" ref="N138">IF(I138="YES",
  _xlfn.LET(
    _xlpm.rows, _xlfn._xlws.FILTER(#REF!,#REF!= F138),
    _xlpm.flat, _xlfn.TOCOL(_xlpm.rows, 1),
    _xlpm.cleaned, _xlfn._xlws.FILTER(_xlpm.flat, (_xlpm.flat&lt;&gt;"") * (_xlpm.flat&lt;&gt;0)),
    TRANSPOSE(_xlpm.cleaned)
  ),
  ""
)</f>
        <v/>
      </c>
    </row>
    <row r="139" spans="14:14" customFormat="1" ht="14.5">
      <c r="N139" t="str" cm="1">
        <f t="array" ref="N139">IF(I139="YES",
  _xlfn.LET(
    _xlpm.rows, _xlfn._xlws.FILTER(#REF!,#REF!= F139),
    _xlpm.flat, _xlfn.TOCOL(_xlpm.rows, 1),
    _xlpm.cleaned, _xlfn._xlws.FILTER(_xlpm.flat, (_xlpm.flat&lt;&gt;"") * (_xlpm.flat&lt;&gt;0)),
    TRANSPOSE(_xlpm.cleaned)
  ),
  ""
)</f>
        <v/>
      </c>
    </row>
    <row r="140" spans="14:14" customFormat="1" ht="14.5">
      <c r="N140" t="str" cm="1">
        <f t="array" ref="N140">IF(I140="YES",
  _xlfn.LET(
    _xlpm.rows, _xlfn._xlws.FILTER(#REF!,#REF!= F140),
    _xlpm.flat, _xlfn.TOCOL(_xlpm.rows, 1),
    _xlpm.cleaned, _xlfn._xlws.FILTER(_xlpm.flat, (_xlpm.flat&lt;&gt;"") * (_xlpm.flat&lt;&gt;0)),
    TRANSPOSE(_xlpm.cleaned)
  ),
  ""
)</f>
        <v/>
      </c>
    </row>
    <row r="141" spans="14:14" customFormat="1" ht="14.5">
      <c r="N141" t="str" cm="1">
        <f t="array" ref="N141">IF(I141="YES",
  _xlfn.LET(
    _xlpm.rows, _xlfn._xlws.FILTER(#REF!,#REF!= F141),
    _xlpm.flat, _xlfn.TOCOL(_xlpm.rows, 1),
    _xlpm.cleaned, _xlfn._xlws.FILTER(_xlpm.flat, (_xlpm.flat&lt;&gt;"") * (_xlpm.flat&lt;&gt;0)),
    TRANSPOSE(_xlpm.cleaned)
  ),
  ""
)</f>
        <v/>
      </c>
    </row>
    <row r="142" spans="14:14" customFormat="1" ht="14.5">
      <c r="N142" t="str" cm="1">
        <f t="array" ref="N142">IF(I142="YES",
  _xlfn.LET(
    _xlpm.rows, _xlfn._xlws.FILTER(#REF!,#REF!= F142),
    _xlpm.flat, _xlfn.TOCOL(_xlpm.rows, 1),
    _xlpm.cleaned, _xlfn._xlws.FILTER(_xlpm.flat, (_xlpm.flat&lt;&gt;"") * (_xlpm.flat&lt;&gt;0)),
    TRANSPOSE(_xlpm.cleaned)
  ),
  ""
)</f>
        <v/>
      </c>
    </row>
    <row r="143" spans="14:14" customFormat="1" ht="14.5">
      <c r="N143" t="str" cm="1">
        <f t="array" ref="N143">IF(I143="YES",
  _xlfn.LET(
    _xlpm.rows, _xlfn._xlws.FILTER(#REF!,#REF!= F143),
    _xlpm.flat, _xlfn.TOCOL(_xlpm.rows, 1),
    _xlpm.cleaned, _xlfn._xlws.FILTER(_xlpm.flat, (_xlpm.flat&lt;&gt;"") * (_xlpm.flat&lt;&gt;0)),
    TRANSPOSE(_xlpm.cleaned)
  ),
  ""
)</f>
        <v/>
      </c>
    </row>
    <row r="144" spans="14:14" customFormat="1" ht="14.5">
      <c r="N144" t="str" cm="1">
        <f t="array" ref="N144">IF(I144="YES",
  _xlfn.LET(
    _xlpm.rows, _xlfn._xlws.FILTER(#REF!,#REF!= F144),
    _xlpm.flat, _xlfn.TOCOL(_xlpm.rows, 1),
    _xlpm.cleaned, _xlfn._xlws.FILTER(_xlpm.flat, (_xlpm.flat&lt;&gt;"") * (_xlpm.flat&lt;&gt;0)),
    TRANSPOSE(_xlpm.cleaned)
  ),
  ""
)</f>
        <v/>
      </c>
    </row>
    <row r="145" spans="14:14" customFormat="1" ht="14.5">
      <c r="N145" t="str" cm="1">
        <f t="array" ref="N145">IF(I145="YES",
  _xlfn.LET(
    _xlpm.rows, _xlfn._xlws.FILTER(#REF!,#REF!= F145),
    _xlpm.flat, _xlfn.TOCOL(_xlpm.rows, 1),
    _xlpm.cleaned, _xlfn._xlws.FILTER(_xlpm.flat, (_xlpm.flat&lt;&gt;"") * (_xlpm.flat&lt;&gt;0)),
    TRANSPOSE(_xlpm.cleaned)
  ),
  ""
)</f>
        <v/>
      </c>
    </row>
    <row r="146" spans="14:14" customFormat="1" ht="14.5">
      <c r="N146" t="str" cm="1">
        <f t="array" ref="N146">IF(I146="YES",
  _xlfn.LET(
    _xlpm.rows, _xlfn._xlws.FILTER(#REF!,#REF!= F146),
    _xlpm.flat, _xlfn.TOCOL(_xlpm.rows, 1),
    _xlpm.cleaned, _xlfn._xlws.FILTER(_xlpm.flat, (_xlpm.flat&lt;&gt;"") * (_xlpm.flat&lt;&gt;0)),
    TRANSPOSE(_xlpm.cleaned)
  ),
  ""
)</f>
        <v/>
      </c>
    </row>
    <row r="147" spans="14:14" customFormat="1" ht="14.5">
      <c r="N147" t="str" cm="1">
        <f t="array" ref="N147">IF(I147="YES",
  _xlfn.LET(
    _xlpm.rows, _xlfn._xlws.FILTER(#REF!,#REF!= F147),
    _xlpm.flat, _xlfn.TOCOL(_xlpm.rows, 1),
    _xlpm.cleaned, _xlfn._xlws.FILTER(_xlpm.flat, (_xlpm.flat&lt;&gt;"") * (_xlpm.flat&lt;&gt;0)),
    TRANSPOSE(_xlpm.cleaned)
  ),
  ""
)</f>
        <v/>
      </c>
    </row>
    <row r="148" spans="14:14" customFormat="1" ht="14.5">
      <c r="N148" t="str" cm="1">
        <f t="array" ref="N148">IF(I148="YES",
  _xlfn.LET(
    _xlpm.rows, _xlfn._xlws.FILTER(#REF!,#REF!= F148),
    _xlpm.flat, _xlfn.TOCOL(_xlpm.rows, 1),
    _xlpm.cleaned, _xlfn._xlws.FILTER(_xlpm.flat, (_xlpm.flat&lt;&gt;"") * (_xlpm.flat&lt;&gt;0)),
    TRANSPOSE(_xlpm.cleaned)
  ),
  ""
)</f>
        <v/>
      </c>
    </row>
    <row r="149" spans="14:14" customFormat="1" ht="14.5">
      <c r="N149" t="str" cm="1">
        <f t="array" ref="N149">IF(I149="YES",
  _xlfn.LET(
    _xlpm.rows, _xlfn._xlws.FILTER(#REF!,#REF!= F149),
    _xlpm.flat, _xlfn.TOCOL(_xlpm.rows, 1),
    _xlpm.cleaned, _xlfn._xlws.FILTER(_xlpm.flat, (_xlpm.flat&lt;&gt;"") * (_xlpm.flat&lt;&gt;0)),
    TRANSPOSE(_xlpm.cleaned)
  ),
  ""
)</f>
        <v/>
      </c>
    </row>
    <row r="150" spans="14:14" customFormat="1" ht="14.5">
      <c r="N150" t="str" cm="1">
        <f t="array" ref="N150">IF(I150="YES",
  _xlfn.LET(
    _xlpm.rows, _xlfn._xlws.FILTER(#REF!,#REF!= F150),
    _xlpm.flat, _xlfn.TOCOL(_xlpm.rows, 1),
    _xlpm.cleaned, _xlfn._xlws.FILTER(_xlpm.flat, (_xlpm.flat&lt;&gt;"") * (_xlpm.flat&lt;&gt;0)),
    TRANSPOSE(_xlpm.cleaned)
  ),
  ""
)</f>
        <v/>
      </c>
    </row>
    <row r="151" spans="14:14" customFormat="1" ht="14.5">
      <c r="N151" t="str" cm="1">
        <f t="array" ref="N151">IF(I151="YES",
  _xlfn.LET(
    _xlpm.rows, _xlfn._xlws.FILTER(#REF!,#REF!= F151),
    _xlpm.flat, _xlfn.TOCOL(_xlpm.rows, 1),
    _xlpm.cleaned, _xlfn._xlws.FILTER(_xlpm.flat, (_xlpm.flat&lt;&gt;"") * (_xlpm.flat&lt;&gt;0)),
    TRANSPOSE(_xlpm.cleaned)
  ),
  ""
)</f>
        <v/>
      </c>
    </row>
    <row r="152" spans="14:14" customFormat="1" ht="14.5">
      <c r="N152" t="str" cm="1">
        <f t="array" ref="N152">IF(I152="YES",
  _xlfn.LET(
    _xlpm.rows, _xlfn._xlws.FILTER(#REF!,#REF!= F152),
    _xlpm.flat, _xlfn.TOCOL(_xlpm.rows, 1),
    _xlpm.cleaned, _xlfn._xlws.FILTER(_xlpm.flat, (_xlpm.flat&lt;&gt;"") * (_xlpm.flat&lt;&gt;0)),
    TRANSPOSE(_xlpm.cleaned)
  ),
  ""
)</f>
        <v/>
      </c>
    </row>
    <row r="153" spans="14:14" customFormat="1" ht="14.5">
      <c r="N153" t="str" cm="1">
        <f t="array" ref="N153">IF(I153="YES",
  _xlfn.LET(
    _xlpm.rows, _xlfn._xlws.FILTER(#REF!,#REF!= F153),
    _xlpm.flat, _xlfn.TOCOL(_xlpm.rows, 1),
    _xlpm.cleaned, _xlfn._xlws.FILTER(_xlpm.flat, (_xlpm.flat&lt;&gt;"") * (_xlpm.flat&lt;&gt;0)),
    TRANSPOSE(_xlpm.cleaned)
  ),
  ""
)</f>
        <v/>
      </c>
    </row>
    <row r="154" spans="14:14" customFormat="1" ht="14.5">
      <c r="N154" t="str" cm="1">
        <f t="array" ref="N154">IF(I154="YES",
  _xlfn.LET(
    _xlpm.rows, _xlfn._xlws.FILTER(#REF!,#REF!= F154),
    _xlpm.flat, _xlfn.TOCOL(_xlpm.rows, 1),
    _xlpm.cleaned, _xlfn._xlws.FILTER(_xlpm.flat, (_xlpm.flat&lt;&gt;"") * (_xlpm.flat&lt;&gt;0)),
    TRANSPOSE(_xlpm.cleaned)
  ),
  ""
)</f>
        <v/>
      </c>
    </row>
    <row r="155" spans="14:14" customFormat="1" ht="14.5">
      <c r="N155" t="str" cm="1">
        <f t="array" ref="N155">IF(I155="YES",
  _xlfn.LET(
    _xlpm.rows, _xlfn._xlws.FILTER(#REF!,#REF!= F155),
    _xlpm.flat, _xlfn.TOCOL(_xlpm.rows, 1),
    _xlpm.cleaned, _xlfn._xlws.FILTER(_xlpm.flat, (_xlpm.flat&lt;&gt;"") * (_xlpm.flat&lt;&gt;0)),
    TRANSPOSE(_xlpm.cleaned)
  ),
  ""
)</f>
        <v/>
      </c>
    </row>
    <row r="156" spans="14:14" customFormat="1" ht="14.5">
      <c r="N156" t="str" cm="1">
        <f t="array" ref="N156">IF(I156="YES",
  _xlfn.LET(
    _xlpm.rows, _xlfn._xlws.FILTER(#REF!,#REF!= F156),
    _xlpm.flat, _xlfn.TOCOL(_xlpm.rows, 1),
    _xlpm.cleaned, _xlfn._xlws.FILTER(_xlpm.flat, (_xlpm.flat&lt;&gt;"") * (_xlpm.flat&lt;&gt;0)),
    TRANSPOSE(_xlpm.cleaned)
  ),
  ""
)</f>
        <v/>
      </c>
    </row>
    <row r="157" spans="14:14" customFormat="1" ht="14.5">
      <c r="N157" t="str" cm="1">
        <f t="array" ref="N157">IF(I157="YES",
  _xlfn.LET(
    _xlpm.rows, _xlfn._xlws.FILTER(#REF!,#REF!= F157),
    _xlpm.flat, _xlfn.TOCOL(_xlpm.rows, 1),
    _xlpm.cleaned, _xlfn._xlws.FILTER(_xlpm.flat, (_xlpm.flat&lt;&gt;"") * (_xlpm.flat&lt;&gt;0)),
    TRANSPOSE(_xlpm.cleaned)
  ),
  ""
)</f>
        <v/>
      </c>
    </row>
    <row r="158" spans="14:14" customFormat="1" ht="14.5">
      <c r="N158" t="str" cm="1">
        <f t="array" ref="N158">IF(I158="YES",
  _xlfn.LET(
    _xlpm.rows, _xlfn._xlws.FILTER(#REF!,#REF!= F158),
    _xlpm.flat, _xlfn.TOCOL(_xlpm.rows, 1),
    _xlpm.cleaned, _xlfn._xlws.FILTER(_xlpm.flat, (_xlpm.flat&lt;&gt;"") * (_xlpm.flat&lt;&gt;0)),
    TRANSPOSE(_xlpm.cleaned)
  ),
  ""
)</f>
        <v/>
      </c>
    </row>
    <row r="159" spans="14:14" customFormat="1" ht="14.5">
      <c r="N159" t="str" cm="1">
        <f t="array" ref="N159">IF(I159="YES",
  _xlfn.LET(
    _xlpm.rows, _xlfn._xlws.FILTER(#REF!,#REF!= F159),
    _xlpm.flat, _xlfn.TOCOL(_xlpm.rows, 1),
    _xlpm.cleaned, _xlfn._xlws.FILTER(_xlpm.flat, (_xlpm.flat&lt;&gt;"") * (_xlpm.flat&lt;&gt;0)),
    TRANSPOSE(_xlpm.cleaned)
  ),
  ""
)</f>
        <v/>
      </c>
    </row>
    <row r="160" spans="14:14" customFormat="1" ht="14.5">
      <c r="N160" t="str" cm="1">
        <f t="array" ref="N160">IF(I160="YES",
  _xlfn.LET(
    _xlpm.rows, _xlfn._xlws.FILTER(#REF!,#REF!= F160),
    _xlpm.flat, _xlfn.TOCOL(_xlpm.rows, 1),
    _xlpm.cleaned, _xlfn._xlws.FILTER(_xlpm.flat, (_xlpm.flat&lt;&gt;"") * (_xlpm.flat&lt;&gt;0)),
    TRANSPOSE(_xlpm.cleaned)
  ),
  ""
)</f>
        <v/>
      </c>
    </row>
    <row r="161" spans="14:14" customFormat="1" ht="14.5">
      <c r="N161" t="str" cm="1">
        <f t="array" ref="N161">IF(I161="YES",
  _xlfn.LET(
    _xlpm.rows, _xlfn._xlws.FILTER(#REF!,#REF!= F161),
    _xlpm.flat, _xlfn.TOCOL(_xlpm.rows, 1),
    _xlpm.cleaned, _xlfn._xlws.FILTER(_xlpm.flat, (_xlpm.flat&lt;&gt;"") * (_xlpm.flat&lt;&gt;0)),
    TRANSPOSE(_xlpm.cleaned)
  ),
  ""
)</f>
        <v/>
      </c>
    </row>
    <row r="162" spans="14:14" customFormat="1" ht="14.5">
      <c r="N162" t="str" cm="1">
        <f t="array" ref="N162">IF(I162="YES",
  _xlfn.LET(
    _xlpm.rows, _xlfn._xlws.FILTER(#REF!,#REF!= F162),
    _xlpm.flat, _xlfn.TOCOL(_xlpm.rows, 1),
    _xlpm.cleaned, _xlfn._xlws.FILTER(_xlpm.flat, (_xlpm.flat&lt;&gt;"") * (_xlpm.flat&lt;&gt;0)),
    TRANSPOSE(_xlpm.cleaned)
  ),
  ""
)</f>
        <v/>
      </c>
    </row>
    <row r="163" spans="14:14" customFormat="1" ht="14.5">
      <c r="N163" t="str" cm="1">
        <f t="array" ref="N163">IF(I163="YES",
  _xlfn.LET(
    _xlpm.rows, _xlfn._xlws.FILTER(#REF!,#REF!= F163),
    _xlpm.flat, _xlfn.TOCOL(_xlpm.rows, 1),
    _xlpm.cleaned, _xlfn._xlws.FILTER(_xlpm.flat, (_xlpm.flat&lt;&gt;"") * (_xlpm.flat&lt;&gt;0)),
    TRANSPOSE(_xlpm.cleaned)
  ),
  ""
)</f>
        <v/>
      </c>
    </row>
    <row r="164" spans="14:14" customFormat="1" ht="14.5">
      <c r="N164" t="str" cm="1">
        <f t="array" ref="N164">IF(I164="YES",
  _xlfn.LET(
    _xlpm.rows, _xlfn._xlws.FILTER(#REF!,#REF!= F164),
    _xlpm.flat, _xlfn.TOCOL(_xlpm.rows, 1),
    _xlpm.cleaned, _xlfn._xlws.FILTER(_xlpm.flat, (_xlpm.flat&lt;&gt;"") * (_xlpm.flat&lt;&gt;0)),
    TRANSPOSE(_xlpm.cleaned)
  ),
  ""
)</f>
        <v/>
      </c>
    </row>
    <row r="165" spans="14:14" customFormat="1" ht="14.5">
      <c r="N165" t="str" cm="1">
        <f t="array" ref="N165">IF(I165="YES",
  _xlfn.LET(
    _xlpm.rows, _xlfn._xlws.FILTER(#REF!,#REF!= F165),
    _xlpm.flat, _xlfn.TOCOL(_xlpm.rows, 1),
    _xlpm.cleaned, _xlfn._xlws.FILTER(_xlpm.flat, (_xlpm.flat&lt;&gt;"") * (_xlpm.flat&lt;&gt;0)),
    TRANSPOSE(_xlpm.cleaned)
  ),
  ""
)</f>
        <v/>
      </c>
    </row>
    <row r="166" spans="14:14" customFormat="1" ht="14.5">
      <c r="N166" t="str" cm="1">
        <f t="array" ref="N166">IF(I166="YES",
  _xlfn.LET(
    _xlpm.rows, _xlfn._xlws.FILTER(#REF!,#REF!= F166),
    _xlpm.flat, _xlfn.TOCOL(_xlpm.rows, 1),
    _xlpm.cleaned, _xlfn._xlws.FILTER(_xlpm.flat, (_xlpm.flat&lt;&gt;"") * (_xlpm.flat&lt;&gt;0)),
    TRANSPOSE(_xlpm.cleaned)
  ),
  ""
)</f>
        <v/>
      </c>
    </row>
    <row r="167" spans="14:14" customFormat="1" ht="14.5">
      <c r="N167" t="str" cm="1">
        <f t="array" ref="N167">IF(I167="YES",
  _xlfn.LET(
    _xlpm.rows, _xlfn._xlws.FILTER(#REF!,#REF!= F167),
    _xlpm.flat, _xlfn.TOCOL(_xlpm.rows, 1),
    _xlpm.cleaned, _xlfn._xlws.FILTER(_xlpm.flat, (_xlpm.flat&lt;&gt;"") * (_xlpm.flat&lt;&gt;0)),
    TRANSPOSE(_xlpm.cleaned)
  ),
  ""
)</f>
        <v/>
      </c>
    </row>
    <row r="168" spans="14:14" customFormat="1" ht="14.5">
      <c r="N168" t="str" cm="1">
        <f t="array" ref="N168">IF(I168="YES",
  _xlfn.LET(
    _xlpm.rows, _xlfn._xlws.FILTER(#REF!,#REF!= F168),
    _xlpm.flat, _xlfn.TOCOL(_xlpm.rows, 1),
    _xlpm.cleaned, _xlfn._xlws.FILTER(_xlpm.flat, (_xlpm.flat&lt;&gt;"") * (_xlpm.flat&lt;&gt;0)),
    TRANSPOSE(_xlpm.cleaned)
  ),
  ""
)</f>
        <v/>
      </c>
    </row>
    <row r="169" spans="14:14" customFormat="1" ht="14.5">
      <c r="N169" t="str" cm="1">
        <f t="array" ref="N169">IF(I169="YES",
  _xlfn.LET(
    _xlpm.rows, _xlfn._xlws.FILTER(#REF!,#REF!= F169),
    _xlpm.flat, _xlfn.TOCOL(_xlpm.rows, 1),
    _xlpm.cleaned, _xlfn._xlws.FILTER(_xlpm.flat, (_xlpm.flat&lt;&gt;"") * (_xlpm.flat&lt;&gt;0)),
    TRANSPOSE(_xlpm.cleaned)
  ),
  ""
)</f>
        <v/>
      </c>
    </row>
    <row r="170" spans="14:14" customFormat="1" ht="14.5">
      <c r="N170" t="str" cm="1">
        <f t="array" ref="N170">IF(I170="YES",
  _xlfn.LET(
    _xlpm.rows, _xlfn._xlws.FILTER(#REF!,#REF!= F170),
    _xlpm.flat, _xlfn.TOCOL(_xlpm.rows, 1),
    _xlpm.cleaned, _xlfn._xlws.FILTER(_xlpm.flat, (_xlpm.flat&lt;&gt;"") * (_xlpm.flat&lt;&gt;0)),
    TRANSPOSE(_xlpm.cleaned)
  ),
  ""
)</f>
        <v/>
      </c>
    </row>
    <row r="171" spans="14:14" customFormat="1" ht="14.5">
      <c r="N171" t="str" cm="1">
        <f t="array" ref="N171">IF(I171="YES",
  _xlfn.LET(
    _xlpm.rows, _xlfn._xlws.FILTER(#REF!,#REF!= F171),
    _xlpm.flat, _xlfn.TOCOL(_xlpm.rows, 1),
    _xlpm.cleaned, _xlfn._xlws.FILTER(_xlpm.flat, (_xlpm.flat&lt;&gt;"") * (_xlpm.flat&lt;&gt;0)),
    TRANSPOSE(_xlpm.cleaned)
  ),
  ""
)</f>
        <v/>
      </c>
    </row>
    <row r="172" spans="14:14" customFormat="1" ht="14.5">
      <c r="N172" t="str" cm="1">
        <f t="array" ref="N172">IF(I172="YES",
  _xlfn.LET(
    _xlpm.rows, _xlfn._xlws.FILTER(#REF!,#REF!= F172),
    _xlpm.flat, _xlfn.TOCOL(_xlpm.rows, 1),
    _xlpm.cleaned, _xlfn._xlws.FILTER(_xlpm.flat, (_xlpm.flat&lt;&gt;"") * (_xlpm.flat&lt;&gt;0)),
    TRANSPOSE(_xlpm.cleaned)
  ),
  ""
)</f>
        <v/>
      </c>
    </row>
    <row r="173" spans="14:14" customFormat="1" ht="14.5">
      <c r="N173" t="str" cm="1">
        <f t="array" ref="N173">IF(I173="YES",
  _xlfn.LET(
    _xlpm.rows, _xlfn._xlws.FILTER(#REF!,#REF!= F173),
    _xlpm.flat, _xlfn.TOCOL(_xlpm.rows, 1),
    _xlpm.cleaned, _xlfn._xlws.FILTER(_xlpm.flat, (_xlpm.flat&lt;&gt;"") * (_xlpm.flat&lt;&gt;0)),
    TRANSPOSE(_xlpm.cleaned)
  ),
  ""
)</f>
        <v/>
      </c>
    </row>
    <row r="174" spans="14:14" customFormat="1" ht="14.5">
      <c r="N174" t="str" cm="1">
        <f t="array" ref="N174">IF(I174="YES",
  _xlfn.LET(
    _xlpm.rows, _xlfn._xlws.FILTER(#REF!,#REF!= F174),
    _xlpm.flat, _xlfn.TOCOL(_xlpm.rows, 1),
    _xlpm.cleaned, _xlfn._xlws.FILTER(_xlpm.flat, (_xlpm.flat&lt;&gt;"") * (_xlpm.flat&lt;&gt;0)),
    TRANSPOSE(_xlpm.cleaned)
  ),
  ""
)</f>
        <v/>
      </c>
    </row>
    <row r="175" spans="14:14" customFormat="1" ht="14.5">
      <c r="N175" t="str" cm="1">
        <f t="array" ref="N175">IF(I175="YES",
  _xlfn.LET(
    _xlpm.rows, _xlfn._xlws.FILTER(#REF!,#REF!= F175),
    _xlpm.flat, _xlfn.TOCOL(_xlpm.rows, 1),
    _xlpm.cleaned, _xlfn._xlws.FILTER(_xlpm.flat, (_xlpm.flat&lt;&gt;"") * (_xlpm.flat&lt;&gt;0)),
    TRANSPOSE(_xlpm.cleaned)
  ),
  ""
)</f>
        <v/>
      </c>
    </row>
    <row r="176" spans="14:14" customFormat="1" ht="14.5">
      <c r="N176" t="str" cm="1">
        <f t="array" ref="N176">IF(I176="YES",
  _xlfn.LET(
    _xlpm.rows, _xlfn._xlws.FILTER(#REF!,#REF!= F176),
    _xlpm.flat, _xlfn.TOCOL(_xlpm.rows, 1),
    _xlpm.cleaned, _xlfn._xlws.FILTER(_xlpm.flat, (_xlpm.flat&lt;&gt;"") * (_xlpm.flat&lt;&gt;0)),
    TRANSPOSE(_xlpm.cleaned)
  ),
  ""
)</f>
        <v/>
      </c>
    </row>
    <row r="177" spans="14:14" customFormat="1" ht="14.5">
      <c r="N177" t="str" cm="1">
        <f t="array" ref="N177">IF(I177="YES",
  _xlfn.LET(
    _xlpm.rows, _xlfn._xlws.FILTER(#REF!,#REF!= F177),
    _xlpm.flat, _xlfn.TOCOL(_xlpm.rows, 1),
    _xlpm.cleaned, _xlfn._xlws.FILTER(_xlpm.flat, (_xlpm.flat&lt;&gt;"") * (_xlpm.flat&lt;&gt;0)),
    TRANSPOSE(_xlpm.cleaned)
  ),
  ""
)</f>
        <v/>
      </c>
    </row>
    <row r="178" spans="14:14" customFormat="1" ht="14.5">
      <c r="N178" t="str" cm="1">
        <f t="array" ref="N178">IF(I178="YES",
  _xlfn.LET(
    _xlpm.rows, _xlfn._xlws.FILTER(#REF!,#REF!= F178),
    _xlpm.flat, _xlfn.TOCOL(_xlpm.rows, 1),
    _xlpm.cleaned, _xlfn._xlws.FILTER(_xlpm.flat, (_xlpm.flat&lt;&gt;"") * (_xlpm.flat&lt;&gt;0)),
    TRANSPOSE(_xlpm.cleaned)
  ),
  ""
)</f>
        <v/>
      </c>
    </row>
    <row r="179" spans="14:14" customFormat="1" ht="14.5">
      <c r="N179" t="str" cm="1">
        <f t="array" ref="N179">IF(I179="YES",
  _xlfn.LET(
    _xlpm.rows, _xlfn._xlws.FILTER(#REF!,#REF!= F179),
    _xlpm.flat, _xlfn.TOCOL(_xlpm.rows, 1),
    _xlpm.cleaned, _xlfn._xlws.FILTER(_xlpm.flat, (_xlpm.flat&lt;&gt;"") * (_xlpm.flat&lt;&gt;0)),
    TRANSPOSE(_xlpm.cleaned)
  ),
  ""
)</f>
        <v/>
      </c>
    </row>
    <row r="180" spans="14:14" customFormat="1" ht="14.5">
      <c r="N180" t="str" cm="1">
        <f t="array" ref="N180">IF(I180="YES",
  _xlfn.LET(
    _xlpm.rows, _xlfn._xlws.FILTER(#REF!,#REF!= F180),
    _xlpm.flat, _xlfn.TOCOL(_xlpm.rows, 1),
    _xlpm.cleaned, _xlfn._xlws.FILTER(_xlpm.flat, (_xlpm.flat&lt;&gt;"") * (_xlpm.flat&lt;&gt;0)),
    TRANSPOSE(_xlpm.cleaned)
  ),
  ""
)</f>
        <v/>
      </c>
    </row>
    <row r="181" spans="14:14" customFormat="1" ht="14.5">
      <c r="N181" t="str" cm="1">
        <f t="array" ref="N181">IF(I181="YES",
  _xlfn.LET(
    _xlpm.rows, _xlfn._xlws.FILTER(#REF!,#REF!= F181),
    _xlpm.flat, _xlfn.TOCOL(_xlpm.rows, 1),
    _xlpm.cleaned, _xlfn._xlws.FILTER(_xlpm.flat, (_xlpm.flat&lt;&gt;"") * (_xlpm.flat&lt;&gt;0)),
    TRANSPOSE(_xlpm.cleaned)
  ),
  ""
)</f>
        <v/>
      </c>
    </row>
    <row r="182" spans="14:14" customFormat="1" ht="14.5">
      <c r="N182" t="str" cm="1">
        <f t="array" ref="N182">IF(I182="YES",
  _xlfn.LET(
    _xlpm.rows, _xlfn._xlws.FILTER(#REF!,#REF!= F182),
    _xlpm.flat, _xlfn.TOCOL(_xlpm.rows, 1),
    _xlpm.cleaned, _xlfn._xlws.FILTER(_xlpm.flat, (_xlpm.flat&lt;&gt;"") * (_xlpm.flat&lt;&gt;0)),
    TRANSPOSE(_xlpm.cleaned)
  ),
  ""
)</f>
        <v/>
      </c>
    </row>
    <row r="183" spans="14:14" customFormat="1" ht="14.5">
      <c r="N183" t="str" cm="1">
        <f t="array" ref="N183">IF(I183="YES",
  _xlfn.LET(
    _xlpm.rows, _xlfn._xlws.FILTER(#REF!,#REF!= F183),
    _xlpm.flat, _xlfn.TOCOL(_xlpm.rows, 1),
    _xlpm.cleaned, _xlfn._xlws.FILTER(_xlpm.flat, (_xlpm.flat&lt;&gt;"") * (_xlpm.flat&lt;&gt;0)),
    TRANSPOSE(_xlpm.cleaned)
  ),
  ""
)</f>
        <v/>
      </c>
    </row>
    <row r="184" spans="14:14" customFormat="1" ht="14.5">
      <c r="N184" t="str" cm="1">
        <f t="array" ref="N184">IF(I184="YES",
  _xlfn.LET(
    _xlpm.rows, _xlfn._xlws.FILTER(#REF!,#REF!= F184),
    _xlpm.flat, _xlfn.TOCOL(_xlpm.rows, 1),
    _xlpm.cleaned, _xlfn._xlws.FILTER(_xlpm.flat, (_xlpm.flat&lt;&gt;"") * (_xlpm.flat&lt;&gt;0)),
    TRANSPOSE(_xlpm.cleaned)
  ),
  ""
)</f>
        <v/>
      </c>
    </row>
    <row r="185" spans="14:14" customFormat="1" ht="14.5">
      <c r="N185" t="str" cm="1">
        <f t="array" ref="N185">IF(I185="YES",
  _xlfn.LET(
    _xlpm.rows, _xlfn._xlws.FILTER(#REF!,#REF!= F185),
    _xlpm.flat, _xlfn.TOCOL(_xlpm.rows, 1),
    _xlpm.cleaned, _xlfn._xlws.FILTER(_xlpm.flat, (_xlpm.flat&lt;&gt;"") * (_xlpm.flat&lt;&gt;0)),
    TRANSPOSE(_xlpm.cleaned)
  ),
  ""
)</f>
        <v/>
      </c>
    </row>
    <row r="186" spans="14:14" customFormat="1" ht="14.5">
      <c r="N186" t="str" cm="1">
        <f t="array" ref="N186">IF(I186="YES",
  _xlfn.LET(
    _xlpm.rows, _xlfn._xlws.FILTER(#REF!,#REF!= F186),
    _xlpm.flat, _xlfn.TOCOL(_xlpm.rows, 1),
    _xlpm.cleaned, _xlfn._xlws.FILTER(_xlpm.flat, (_xlpm.flat&lt;&gt;"") * (_xlpm.flat&lt;&gt;0)),
    TRANSPOSE(_xlpm.cleaned)
  ),
  ""
)</f>
        <v/>
      </c>
    </row>
    <row r="187" spans="14:14" customFormat="1" ht="14.5">
      <c r="N187" t="str" cm="1">
        <f t="array" ref="N187">IF(I187="YES",
  _xlfn.LET(
    _xlpm.rows, _xlfn._xlws.FILTER(#REF!,#REF!= F187),
    _xlpm.flat, _xlfn.TOCOL(_xlpm.rows, 1),
    _xlpm.cleaned, _xlfn._xlws.FILTER(_xlpm.flat, (_xlpm.flat&lt;&gt;"") * (_xlpm.flat&lt;&gt;0)),
    TRANSPOSE(_xlpm.cleaned)
  ),
  ""
)</f>
        <v/>
      </c>
    </row>
    <row r="188" spans="14:14" customFormat="1" ht="14.5">
      <c r="N188" t="str" cm="1">
        <f t="array" ref="N188">IF(I188="YES",
  _xlfn.LET(
    _xlpm.rows, _xlfn._xlws.FILTER(#REF!,#REF!= F188),
    _xlpm.flat, _xlfn.TOCOL(_xlpm.rows, 1),
    _xlpm.cleaned, _xlfn._xlws.FILTER(_xlpm.flat, (_xlpm.flat&lt;&gt;"") * (_xlpm.flat&lt;&gt;0)),
    TRANSPOSE(_xlpm.cleaned)
  ),
  ""
)</f>
        <v/>
      </c>
    </row>
    <row r="189" spans="14:14" customFormat="1" ht="14.5">
      <c r="N189" t="str" cm="1">
        <f t="array" ref="N189">IF(I189="YES",
  _xlfn.LET(
    _xlpm.rows, _xlfn._xlws.FILTER(#REF!,#REF!= F189),
    _xlpm.flat, _xlfn.TOCOL(_xlpm.rows, 1),
    _xlpm.cleaned, _xlfn._xlws.FILTER(_xlpm.flat, (_xlpm.flat&lt;&gt;"") * (_xlpm.flat&lt;&gt;0)),
    TRANSPOSE(_xlpm.cleaned)
  ),
  ""
)</f>
        <v/>
      </c>
    </row>
    <row r="190" spans="14:14" customFormat="1" ht="14.5">
      <c r="N190" t="str" cm="1">
        <f t="array" ref="N190">IF(I190="YES",
  _xlfn.LET(
    _xlpm.rows, _xlfn._xlws.FILTER(#REF!,#REF!= F190),
    _xlpm.flat, _xlfn.TOCOL(_xlpm.rows, 1),
    _xlpm.cleaned, _xlfn._xlws.FILTER(_xlpm.flat, (_xlpm.flat&lt;&gt;"") * (_xlpm.flat&lt;&gt;0)),
    TRANSPOSE(_xlpm.cleaned)
  ),
  ""
)</f>
        <v/>
      </c>
    </row>
    <row r="191" spans="14:14" customFormat="1" ht="14.5">
      <c r="N191" t="str" cm="1">
        <f t="array" ref="N191">IF(I191="YES",
  _xlfn.LET(
    _xlpm.rows, _xlfn._xlws.FILTER(#REF!,#REF!= F191),
    _xlpm.flat, _xlfn.TOCOL(_xlpm.rows, 1),
    _xlpm.cleaned, _xlfn._xlws.FILTER(_xlpm.flat, (_xlpm.flat&lt;&gt;"") * (_xlpm.flat&lt;&gt;0)),
    TRANSPOSE(_xlpm.cleaned)
  ),
  ""
)</f>
        <v/>
      </c>
    </row>
    <row r="192" spans="14:14" customFormat="1" ht="14.5">
      <c r="N192" t="str" cm="1">
        <f t="array" ref="N192">IF(I192="YES",
  _xlfn.LET(
    _xlpm.rows, _xlfn._xlws.FILTER(#REF!,#REF!= F192),
    _xlpm.flat, _xlfn.TOCOL(_xlpm.rows, 1),
    _xlpm.cleaned, _xlfn._xlws.FILTER(_xlpm.flat, (_xlpm.flat&lt;&gt;"") * (_xlpm.flat&lt;&gt;0)),
    TRANSPOSE(_xlpm.cleaned)
  ),
  ""
)</f>
        <v/>
      </c>
    </row>
    <row r="193" spans="14:14" customFormat="1" ht="14.5">
      <c r="N193" t="str" cm="1">
        <f t="array" ref="N193">IF(I193="YES",
  _xlfn.LET(
    _xlpm.rows, _xlfn._xlws.FILTER(#REF!,#REF!= F193),
    _xlpm.flat, _xlfn.TOCOL(_xlpm.rows, 1),
    _xlpm.cleaned, _xlfn._xlws.FILTER(_xlpm.flat, (_xlpm.flat&lt;&gt;"") * (_xlpm.flat&lt;&gt;0)),
    TRANSPOSE(_xlpm.cleaned)
  ),
  ""
)</f>
        <v/>
      </c>
    </row>
    <row r="194" spans="14:14" customFormat="1" ht="14.5">
      <c r="N194" t="str" cm="1">
        <f t="array" ref="N194">IF(I194="YES",
  _xlfn.LET(
    _xlpm.rows, _xlfn._xlws.FILTER(#REF!,#REF!= F194),
    _xlpm.flat, _xlfn.TOCOL(_xlpm.rows, 1),
    _xlpm.cleaned, _xlfn._xlws.FILTER(_xlpm.flat, (_xlpm.flat&lt;&gt;"") * (_xlpm.flat&lt;&gt;0)),
    TRANSPOSE(_xlpm.cleaned)
  ),
  ""
)</f>
        <v/>
      </c>
    </row>
    <row r="195" spans="14:14" customFormat="1" ht="14.5">
      <c r="N195" t="str" cm="1">
        <f t="array" ref="N195">IF(I195="YES",
  _xlfn.LET(
    _xlpm.rows, _xlfn._xlws.FILTER(#REF!,#REF!= F195),
    _xlpm.flat, _xlfn.TOCOL(_xlpm.rows, 1),
    _xlpm.cleaned, _xlfn._xlws.FILTER(_xlpm.flat, (_xlpm.flat&lt;&gt;"") * (_xlpm.flat&lt;&gt;0)),
    TRANSPOSE(_xlpm.cleaned)
  ),
  ""
)</f>
        <v/>
      </c>
    </row>
    <row r="196" spans="14:14" customFormat="1" ht="14.5">
      <c r="N196" t="str" cm="1">
        <f t="array" ref="N196">IF(I196="YES",
  _xlfn.LET(
    _xlpm.rows, _xlfn._xlws.FILTER(#REF!,#REF!= F196),
    _xlpm.flat, _xlfn.TOCOL(_xlpm.rows, 1),
    _xlpm.cleaned, _xlfn._xlws.FILTER(_xlpm.flat, (_xlpm.flat&lt;&gt;"") * (_xlpm.flat&lt;&gt;0)),
    TRANSPOSE(_xlpm.cleaned)
  ),
  ""
)</f>
        <v/>
      </c>
    </row>
    <row r="197" spans="14:14" customFormat="1" ht="14.5">
      <c r="N197" t="str" cm="1">
        <f t="array" ref="N197">IF(I197="YES",
  _xlfn.LET(
    _xlpm.rows, _xlfn._xlws.FILTER(#REF!,#REF!= F197),
    _xlpm.flat, _xlfn.TOCOL(_xlpm.rows, 1),
    _xlpm.cleaned, _xlfn._xlws.FILTER(_xlpm.flat, (_xlpm.flat&lt;&gt;"") * (_xlpm.flat&lt;&gt;0)),
    TRANSPOSE(_xlpm.cleaned)
  ),
  ""
)</f>
        <v/>
      </c>
    </row>
    <row r="198" spans="14:14" customFormat="1" ht="14.5">
      <c r="N198" t="str" cm="1">
        <f t="array" ref="N198">IF(I198="YES",
  _xlfn.LET(
    _xlpm.rows, _xlfn._xlws.FILTER(#REF!,#REF!= F198),
    _xlpm.flat, _xlfn.TOCOL(_xlpm.rows, 1),
    _xlpm.cleaned, _xlfn._xlws.FILTER(_xlpm.flat, (_xlpm.flat&lt;&gt;"") * (_xlpm.flat&lt;&gt;0)),
    TRANSPOSE(_xlpm.cleaned)
  ),
  ""
)</f>
        <v/>
      </c>
    </row>
    <row r="199" spans="14:14" customFormat="1" ht="14.5">
      <c r="N199" t="str" cm="1">
        <f t="array" ref="N199">IF(I199="YES",
  _xlfn.LET(
    _xlpm.rows, _xlfn._xlws.FILTER(#REF!,#REF!= F199),
    _xlpm.flat, _xlfn.TOCOL(_xlpm.rows, 1),
    _xlpm.cleaned, _xlfn._xlws.FILTER(_xlpm.flat, (_xlpm.flat&lt;&gt;"") * (_xlpm.flat&lt;&gt;0)),
    TRANSPOSE(_xlpm.cleaned)
  ),
  ""
)</f>
        <v/>
      </c>
    </row>
    <row r="200" spans="14:14" customFormat="1" ht="14.5">
      <c r="N200" t="str" cm="1">
        <f t="array" ref="N200">IF(I200="YES",
  _xlfn.LET(
    _xlpm.rows, _xlfn._xlws.FILTER(#REF!,#REF!= F200),
    _xlpm.flat, _xlfn.TOCOL(_xlpm.rows, 1),
    _xlpm.cleaned, _xlfn._xlws.FILTER(_xlpm.flat, (_xlpm.flat&lt;&gt;"") * (_xlpm.flat&lt;&gt;0)),
    TRANSPOSE(_xlpm.cleaned)
  ),
  ""
)</f>
        <v/>
      </c>
    </row>
    <row r="201" spans="14:14" customFormat="1" ht="14.5">
      <c r="N201" t="str" cm="1">
        <f t="array" ref="N201">IF(I201="YES",
  _xlfn.LET(
    _xlpm.rows, _xlfn._xlws.FILTER(#REF!,#REF!= F201),
    _xlpm.flat, _xlfn.TOCOL(_xlpm.rows, 1),
    _xlpm.cleaned, _xlfn._xlws.FILTER(_xlpm.flat, (_xlpm.flat&lt;&gt;"") * (_xlpm.flat&lt;&gt;0)),
    TRANSPOSE(_xlpm.cleaned)
  ),
  ""
)</f>
        <v/>
      </c>
    </row>
    <row r="202" spans="14:14" customFormat="1" ht="14.5">
      <c r="N202" t="str" cm="1">
        <f t="array" ref="N202">IF(I202="YES",
  _xlfn.LET(
    _xlpm.rows, _xlfn._xlws.FILTER(#REF!,#REF!= F202),
    _xlpm.flat, _xlfn.TOCOL(_xlpm.rows, 1),
    _xlpm.cleaned, _xlfn._xlws.FILTER(_xlpm.flat, (_xlpm.flat&lt;&gt;"") * (_xlpm.flat&lt;&gt;0)),
    TRANSPOSE(_xlpm.cleaned)
  ),
  ""
)</f>
        <v/>
      </c>
    </row>
    <row r="203" spans="14:14" customFormat="1" ht="14.5">
      <c r="N203" t="str" cm="1">
        <f t="array" ref="N203">IF(I203="YES",
  _xlfn.LET(
    _xlpm.rows, _xlfn._xlws.FILTER(#REF!,#REF!= F203),
    _xlpm.flat, _xlfn.TOCOL(_xlpm.rows, 1),
    _xlpm.cleaned, _xlfn._xlws.FILTER(_xlpm.flat, (_xlpm.flat&lt;&gt;"") * (_xlpm.flat&lt;&gt;0)),
    TRANSPOSE(_xlpm.cleaned)
  ),
  ""
)</f>
        <v/>
      </c>
    </row>
    <row r="204" spans="14:14" customFormat="1" ht="14.5">
      <c r="N204" t="str" cm="1">
        <f t="array" ref="N204">IF(I204="YES",
  _xlfn.LET(
    _xlpm.rows, _xlfn._xlws.FILTER(#REF!,#REF!= F204),
    _xlpm.flat, _xlfn.TOCOL(_xlpm.rows, 1),
    _xlpm.cleaned, _xlfn._xlws.FILTER(_xlpm.flat, (_xlpm.flat&lt;&gt;"") * (_xlpm.flat&lt;&gt;0)),
    TRANSPOSE(_xlpm.cleaned)
  ),
  ""
)</f>
        <v/>
      </c>
    </row>
    <row r="205" spans="14:14" customFormat="1" ht="14.5">
      <c r="N205" t="str" cm="1">
        <f t="array" ref="N205">IF(I205="YES",
  _xlfn.LET(
    _xlpm.rows, _xlfn._xlws.FILTER(#REF!,#REF!= F205),
    _xlpm.flat, _xlfn.TOCOL(_xlpm.rows, 1),
    _xlpm.cleaned, _xlfn._xlws.FILTER(_xlpm.flat, (_xlpm.flat&lt;&gt;"") * (_xlpm.flat&lt;&gt;0)),
    TRANSPOSE(_xlpm.cleaned)
  ),
  ""
)</f>
        <v/>
      </c>
    </row>
    <row r="206" spans="14:14" customFormat="1" ht="14.5">
      <c r="N206" t="str" cm="1">
        <f t="array" ref="N206">IF(I206="YES",
  _xlfn.LET(
    _xlpm.rows, _xlfn._xlws.FILTER(#REF!,#REF!= F206),
    _xlpm.flat, _xlfn.TOCOL(_xlpm.rows, 1),
    _xlpm.cleaned, _xlfn._xlws.FILTER(_xlpm.flat, (_xlpm.flat&lt;&gt;"") * (_xlpm.flat&lt;&gt;0)),
    TRANSPOSE(_xlpm.cleaned)
  ),
  ""
)</f>
        <v/>
      </c>
    </row>
    <row r="207" spans="14:14" customFormat="1" ht="14.5">
      <c r="N207" t="str" cm="1">
        <f t="array" ref="N207">IF(I207="YES",
  _xlfn.LET(
    _xlpm.rows, _xlfn._xlws.FILTER(#REF!,#REF!= F207),
    _xlpm.flat, _xlfn.TOCOL(_xlpm.rows, 1),
    _xlpm.cleaned, _xlfn._xlws.FILTER(_xlpm.flat, (_xlpm.flat&lt;&gt;"") * (_xlpm.flat&lt;&gt;0)),
    TRANSPOSE(_xlpm.cleaned)
  ),
  ""
)</f>
        <v/>
      </c>
    </row>
    <row r="208" spans="14:14" customFormat="1" ht="14.5">
      <c r="N208" t="str" cm="1">
        <f t="array" ref="N208">IF(I208="YES",
  _xlfn.LET(
    _xlpm.rows, _xlfn._xlws.FILTER(#REF!,#REF!= F208),
    _xlpm.flat, _xlfn.TOCOL(_xlpm.rows, 1),
    _xlpm.cleaned, _xlfn._xlws.FILTER(_xlpm.flat, (_xlpm.flat&lt;&gt;"") * (_xlpm.flat&lt;&gt;0)),
    TRANSPOSE(_xlpm.cleaned)
  ),
  ""
)</f>
        <v/>
      </c>
    </row>
    <row r="209" spans="14:14" customFormat="1" ht="14.5">
      <c r="N209" t="str" cm="1">
        <f t="array" ref="N209">IF(I209="YES",
  _xlfn.LET(
    _xlpm.rows, _xlfn._xlws.FILTER(#REF!,#REF!= F209),
    _xlpm.flat, _xlfn.TOCOL(_xlpm.rows, 1),
    _xlpm.cleaned, _xlfn._xlws.FILTER(_xlpm.flat, (_xlpm.flat&lt;&gt;"") * (_xlpm.flat&lt;&gt;0)),
    TRANSPOSE(_xlpm.cleaned)
  ),
  ""
)</f>
        <v/>
      </c>
    </row>
    <row r="210" spans="14:14" customFormat="1" ht="14.5">
      <c r="N210" t="str" cm="1">
        <f t="array" ref="N210">IF(I210="YES",
  _xlfn.LET(
    _xlpm.rows, _xlfn._xlws.FILTER(#REF!,#REF!= F210),
    _xlpm.flat, _xlfn.TOCOL(_xlpm.rows, 1),
    _xlpm.cleaned, _xlfn._xlws.FILTER(_xlpm.flat, (_xlpm.flat&lt;&gt;"") * (_xlpm.flat&lt;&gt;0)),
    TRANSPOSE(_xlpm.cleaned)
  ),
  ""
)</f>
        <v/>
      </c>
    </row>
    <row r="211" spans="14:14" customFormat="1" ht="14.5">
      <c r="N211" t="str" cm="1">
        <f t="array" ref="N211">IF(I211="YES",
  _xlfn.LET(
    _xlpm.rows, _xlfn._xlws.FILTER(#REF!,#REF!= F211),
    _xlpm.flat, _xlfn.TOCOL(_xlpm.rows, 1),
    _xlpm.cleaned, _xlfn._xlws.FILTER(_xlpm.flat, (_xlpm.flat&lt;&gt;"") * (_xlpm.flat&lt;&gt;0)),
    TRANSPOSE(_xlpm.cleaned)
  ),
  ""
)</f>
        <v/>
      </c>
    </row>
    <row r="212" spans="14:14" customFormat="1" ht="14.5">
      <c r="N212" t="str" cm="1">
        <f t="array" ref="N212">IF(I212="YES",
  _xlfn.LET(
    _xlpm.rows, _xlfn._xlws.FILTER(#REF!,#REF!= F212),
    _xlpm.flat, _xlfn.TOCOL(_xlpm.rows, 1),
    _xlpm.cleaned, _xlfn._xlws.FILTER(_xlpm.flat, (_xlpm.flat&lt;&gt;"") * (_xlpm.flat&lt;&gt;0)),
    TRANSPOSE(_xlpm.cleaned)
  ),
  ""
)</f>
        <v/>
      </c>
    </row>
    <row r="213" spans="14:14" customFormat="1" ht="14.5">
      <c r="N213" t="str" cm="1">
        <f t="array" ref="N213">IF(I213="YES",
  _xlfn.LET(
    _xlpm.rows, _xlfn._xlws.FILTER(#REF!,#REF!= F213),
    _xlpm.flat, _xlfn.TOCOL(_xlpm.rows, 1),
    _xlpm.cleaned, _xlfn._xlws.FILTER(_xlpm.flat, (_xlpm.flat&lt;&gt;"") * (_xlpm.flat&lt;&gt;0)),
    TRANSPOSE(_xlpm.cleaned)
  ),
  ""
)</f>
        <v/>
      </c>
    </row>
    <row r="214" spans="14:14" customFormat="1" ht="14.5">
      <c r="N214" t="str" cm="1">
        <f t="array" ref="N214">IF(I214="YES",
  _xlfn.LET(
    _xlpm.rows, _xlfn._xlws.FILTER(#REF!,#REF!= F214),
    _xlpm.flat, _xlfn.TOCOL(_xlpm.rows, 1),
    _xlpm.cleaned, _xlfn._xlws.FILTER(_xlpm.flat, (_xlpm.flat&lt;&gt;"") * (_xlpm.flat&lt;&gt;0)),
    TRANSPOSE(_xlpm.cleaned)
  ),
  ""
)</f>
        <v/>
      </c>
    </row>
    <row r="215" spans="14:14" customFormat="1" ht="14.5">
      <c r="N215" t="str" cm="1">
        <f t="array" ref="N215">IF(I215="YES",
  _xlfn.LET(
    _xlpm.rows, _xlfn._xlws.FILTER(#REF!,#REF!= F215),
    _xlpm.flat, _xlfn.TOCOL(_xlpm.rows, 1),
    _xlpm.cleaned, _xlfn._xlws.FILTER(_xlpm.flat, (_xlpm.flat&lt;&gt;"") * (_xlpm.flat&lt;&gt;0)),
    TRANSPOSE(_xlpm.cleaned)
  ),
  ""
)</f>
        <v/>
      </c>
    </row>
    <row r="216" spans="14:14" customFormat="1" ht="14.5">
      <c r="N216" t="str" cm="1">
        <f t="array" ref="N216">IF(I216="YES",
  _xlfn.LET(
    _xlpm.rows, _xlfn._xlws.FILTER(#REF!,#REF!= F216),
    _xlpm.flat, _xlfn.TOCOL(_xlpm.rows, 1),
    _xlpm.cleaned, _xlfn._xlws.FILTER(_xlpm.flat, (_xlpm.flat&lt;&gt;"") * (_xlpm.flat&lt;&gt;0)),
    TRANSPOSE(_xlpm.cleaned)
  ),
  ""
)</f>
        <v/>
      </c>
    </row>
    <row r="217" spans="14:14" customFormat="1" ht="14.5">
      <c r="N217" t="str" cm="1">
        <f t="array" ref="N217">IF(I217="YES",
  _xlfn.LET(
    _xlpm.rows, _xlfn._xlws.FILTER(#REF!,#REF!= F217),
    _xlpm.flat, _xlfn.TOCOL(_xlpm.rows, 1),
    _xlpm.cleaned, _xlfn._xlws.FILTER(_xlpm.flat, (_xlpm.flat&lt;&gt;"") * (_xlpm.flat&lt;&gt;0)),
    TRANSPOSE(_xlpm.cleaned)
  ),
  ""
)</f>
        <v/>
      </c>
    </row>
    <row r="218" spans="14:14" customFormat="1" ht="14.5">
      <c r="N218" t="str" cm="1">
        <f t="array" ref="N218">IF(I218="YES",
  _xlfn.LET(
    _xlpm.rows, _xlfn._xlws.FILTER(#REF!,#REF!= F218),
    _xlpm.flat, _xlfn.TOCOL(_xlpm.rows, 1),
    _xlpm.cleaned, _xlfn._xlws.FILTER(_xlpm.flat, (_xlpm.flat&lt;&gt;"") * (_xlpm.flat&lt;&gt;0)),
    TRANSPOSE(_xlpm.cleaned)
  ),
  ""
)</f>
        <v/>
      </c>
    </row>
    <row r="219" spans="14:14" customFormat="1" ht="14.5">
      <c r="N219" t="str" cm="1">
        <f t="array" ref="N219">IF(I219="YES",
  _xlfn.LET(
    _xlpm.rows, _xlfn._xlws.FILTER(#REF!,#REF!= F219),
    _xlpm.flat, _xlfn.TOCOL(_xlpm.rows, 1),
    _xlpm.cleaned, _xlfn._xlws.FILTER(_xlpm.flat, (_xlpm.flat&lt;&gt;"") * (_xlpm.flat&lt;&gt;0)),
    TRANSPOSE(_xlpm.cleaned)
  ),
  ""
)</f>
        <v/>
      </c>
    </row>
    <row r="220" spans="14:14" customFormat="1" ht="14.5">
      <c r="N220" t="str" cm="1">
        <f t="array" ref="N220">IF(I220="YES",
  _xlfn.LET(
    _xlpm.rows, _xlfn._xlws.FILTER(#REF!,#REF!= F220),
    _xlpm.flat, _xlfn.TOCOL(_xlpm.rows, 1),
    _xlpm.cleaned, _xlfn._xlws.FILTER(_xlpm.flat, (_xlpm.flat&lt;&gt;"") * (_xlpm.flat&lt;&gt;0)),
    TRANSPOSE(_xlpm.cleaned)
  ),
  ""
)</f>
        <v/>
      </c>
    </row>
    <row r="221" spans="14:14" customFormat="1" ht="14.5">
      <c r="N221" t="str" cm="1">
        <f t="array" ref="N221">IF(I221="YES",
  _xlfn.LET(
    _xlpm.rows, _xlfn._xlws.FILTER(#REF!,#REF!= F221),
    _xlpm.flat, _xlfn.TOCOL(_xlpm.rows, 1),
    _xlpm.cleaned, _xlfn._xlws.FILTER(_xlpm.flat, (_xlpm.flat&lt;&gt;"") * (_xlpm.flat&lt;&gt;0)),
    TRANSPOSE(_xlpm.cleaned)
  ),
  ""
)</f>
        <v/>
      </c>
    </row>
    <row r="222" spans="14:14" customFormat="1" ht="14.5">
      <c r="N222" t="str" cm="1">
        <f t="array" ref="N222">IF(I222="YES",
  _xlfn.LET(
    _xlpm.rows, _xlfn._xlws.FILTER(#REF!,#REF!= F222),
    _xlpm.flat, _xlfn.TOCOL(_xlpm.rows, 1),
    _xlpm.cleaned, _xlfn._xlws.FILTER(_xlpm.flat, (_xlpm.flat&lt;&gt;"") * (_xlpm.flat&lt;&gt;0)),
    TRANSPOSE(_xlpm.cleaned)
  ),
  ""
)</f>
        <v/>
      </c>
    </row>
    <row r="223" spans="14:14" customFormat="1" ht="14.5">
      <c r="N223" t="str" cm="1">
        <f t="array" ref="N223">IF(I223="YES",
  _xlfn.LET(
    _xlpm.rows, _xlfn._xlws.FILTER(#REF!,#REF!= F223),
    _xlpm.flat, _xlfn.TOCOL(_xlpm.rows, 1),
    _xlpm.cleaned, _xlfn._xlws.FILTER(_xlpm.flat, (_xlpm.flat&lt;&gt;"") * (_xlpm.flat&lt;&gt;0)),
    TRANSPOSE(_xlpm.cleaned)
  ),
  ""
)</f>
        <v/>
      </c>
    </row>
    <row r="224" spans="14:14" customFormat="1" ht="14.5">
      <c r="N224" t="str" cm="1">
        <f t="array" ref="N224">IF(I224="YES",
  _xlfn.LET(
    _xlpm.rows, _xlfn._xlws.FILTER(#REF!,#REF!= F224),
    _xlpm.flat, _xlfn.TOCOL(_xlpm.rows, 1),
    _xlpm.cleaned, _xlfn._xlws.FILTER(_xlpm.flat, (_xlpm.flat&lt;&gt;"") * (_xlpm.flat&lt;&gt;0)),
    TRANSPOSE(_xlpm.cleaned)
  ),
  ""
)</f>
        <v/>
      </c>
    </row>
    <row r="225" spans="14:14" customFormat="1" ht="14.5">
      <c r="N225" t="str" cm="1">
        <f t="array" ref="N225">IF(I225="YES",
  _xlfn.LET(
    _xlpm.rows, _xlfn._xlws.FILTER(#REF!,#REF!= F225),
    _xlpm.flat, _xlfn.TOCOL(_xlpm.rows, 1),
    _xlpm.cleaned, _xlfn._xlws.FILTER(_xlpm.flat, (_xlpm.flat&lt;&gt;"") * (_xlpm.flat&lt;&gt;0)),
    TRANSPOSE(_xlpm.cleaned)
  ),
  ""
)</f>
        <v/>
      </c>
    </row>
    <row r="226" spans="14:14" customFormat="1" ht="14.5">
      <c r="N226" t="str" cm="1">
        <f t="array" ref="N226">IF(I226="YES",
  _xlfn.LET(
    _xlpm.rows, _xlfn._xlws.FILTER(#REF!,#REF!= F226),
    _xlpm.flat, _xlfn.TOCOL(_xlpm.rows, 1),
    _xlpm.cleaned, _xlfn._xlws.FILTER(_xlpm.flat, (_xlpm.flat&lt;&gt;"") * (_xlpm.flat&lt;&gt;0)),
    TRANSPOSE(_xlpm.cleaned)
  ),
  ""
)</f>
        <v/>
      </c>
    </row>
    <row r="227" spans="14:14" customFormat="1" ht="14.5">
      <c r="N227" t="str" cm="1">
        <f t="array" ref="N227">IF(I227="YES",
  _xlfn.LET(
    _xlpm.rows, _xlfn._xlws.FILTER(#REF!,#REF!= F227),
    _xlpm.flat, _xlfn.TOCOL(_xlpm.rows, 1),
    _xlpm.cleaned, _xlfn._xlws.FILTER(_xlpm.flat, (_xlpm.flat&lt;&gt;"") * (_xlpm.flat&lt;&gt;0)),
    TRANSPOSE(_xlpm.cleaned)
  ),
  ""
)</f>
        <v/>
      </c>
    </row>
    <row r="228" spans="14:14" customFormat="1" ht="14.5">
      <c r="N228" t="str" cm="1">
        <f t="array" ref="N228">IF(I228="YES",
  _xlfn.LET(
    _xlpm.rows, _xlfn._xlws.FILTER(#REF!,#REF!= F228),
    _xlpm.flat, _xlfn.TOCOL(_xlpm.rows, 1),
    _xlpm.cleaned, _xlfn._xlws.FILTER(_xlpm.flat, (_xlpm.flat&lt;&gt;"") * (_xlpm.flat&lt;&gt;0)),
    TRANSPOSE(_xlpm.cleaned)
  ),
  ""
)</f>
        <v/>
      </c>
    </row>
    <row r="229" spans="14:14" customFormat="1" ht="14.5">
      <c r="N229" t="str" cm="1">
        <f t="array" ref="N229">IF(I229="YES",
  _xlfn.LET(
    _xlpm.rows, _xlfn._xlws.FILTER(#REF!,#REF!= F229),
    _xlpm.flat, _xlfn.TOCOL(_xlpm.rows, 1),
    _xlpm.cleaned, _xlfn._xlws.FILTER(_xlpm.flat, (_xlpm.flat&lt;&gt;"") * (_xlpm.flat&lt;&gt;0)),
    TRANSPOSE(_xlpm.cleaned)
  ),
  ""
)</f>
        <v/>
      </c>
    </row>
    <row r="230" spans="14:14" customFormat="1" ht="14.5">
      <c r="N230" t="str" cm="1">
        <f t="array" ref="N230">IF(I230="YES",
  _xlfn.LET(
    _xlpm.rows, _xlfn._xlws.FILTER(#REF!,#REF!= F230),
    _xlpm.flat, _xlfn.TOCOL(_xlpm.rows, 1),
    _xlpm.cleaned, _xlfn._xlws.FILTER(_xlpm.flat, (_xlpm.flat&lt;&gt;"") * (_xlpm.flat&lt;&gt;0)),
    TRANSPOSE(_xlpm.cleaned)
  ),
  ""
)</f>
        <v/>
      </c>
    </row>
    <row r="231" spans="14:14" customFormat="1" ht="14.5">
      <c r="N231" t="str" cm="1">
        <f t="array" ref="N231">IF(I231="YES",
  _xlfn.LET(
    _xlpm.rows, _xlfn._xlws.FILTER(#REF!,#REF!= F231),
    _xlpm.flat, _xlfn.TOCOL(_xlpm.rows, 1),
    _xlpm.cleaned, _xlfn._xlws.FILTER(_xlpm.flat, (_xlpm.flat&lt;&gt;"") * (_xlpm.flat&lt;&gt;0)),
    TRANSPOSE(_xlpm.cleaned)
  ),
  ""
)</f>
        <v/>
      </c>
    </row>
    <row r="232" spans="14:14" customFormat="1" ht="14.5">
      <c r="N232" t="str" cm="1">
        <f t="array" ref="N232">IF(I232="YES",
  _xlfn.LET(
    _xlpm.rows, _xlfn._xlws.FILTER(#REF!,#REF!= F232),
    _xlpm.flat, _xlfn.TOCOL(_xlpm.rows, 1),
    _xlpm.cleaned, _xlfn._xlws.FILTER(_xlpm.flat, (_xlpm.flat&lt;&gt;"") * (_xlpm.flat&lt;&gt;0)),
    TRANSPOSE(_xlpm.cleaned)
  ),
  ""
)</f>
        <v/>
      </c>
    </row>
    <row r="233" spans="14:14" customFormat="1" ht="14.5">
      <c r="N233" t="str" cm="1">
        <f t="array" ref="N233">IF(I233="YES",
  _xlfn.LET(
    _xlpm.rows, _xlfn._xlws.FILTER(#REF!,#REF!= F233),
    _xlpm.flat, _xlfn.TOCOL(_xlpm.rows, 1),
    _xlpm.cleaned, _xlfn._xlws.FILTER(_xlpm.flat, (_xlpm.flat&lt;&gt;"") * (_xlpm.flat&lt;&gt;0)),
    TRANSPOSE(_xlpm.cleaned)
  ),
  ""
)</f>
        <v/>
      </c>
    </row>
    <row r="234" spans="14:14" customFormat="1" ht="14.5">
      <c r="N234" t="str" cm="1">
        <f t="array" ref="N234">IF(I234="YES",
  _xlfn.LET(
    _xlpm.rows, _xlfn._xlws.FILTER(#REF!,#REF!= F234),
    _xlpm.flat, _xlfn.TOCOL(_xlpm.rows, 1),
    _xlpm.cleaned, _xlfn._xlws.FILTER(_xlpm.flat, (_xlpm.flat&lt;&gt;"") * (_xlpm.flat&lt;&gt;0)),
    TRANSPOSE(_xlpm.cleaned)
  ),
  ""
)</f>
        <v/>
      </c>
    </row>
    <row r="235" spans="14:14" customFormat="1" ht="14.5">
      <c r="N235" t="str" cm="1">
        <f t="array" ref="N235">IF(I235="YES",
  _xlfn.LET(
    _xlpm.rows, _xlfn._xlws.FILTER(#REF!,#REF!= F235),
    _xlpm.flat, _xlfn.TOCOL(_xlpm.rows, 1),
    _xlpm.cleaned, _xlfn._xlws.FILTER(_xlpm.flat, (_xlpm.flat&lt;&gt;"") * (_xlpm.flat&lt;&gt;0)),
    TRANSPOSE(_xlpm.cleaned)
  ),
  ""
)</f>
        <v/>
      </c>
    </row>
    <row r="236" spans="14:14" customFormat="1" ht="14.5">
      <c r="N236" t="str" cm="1">
        <f t="array" ref="N236">IF(I236="YES",
  _xlfn.LET(
    _xlpm.rows, _xlfn._xlws.FILTER(#REF!,#REF!= F236),
    _xlpm.flat, _xlfn.TOCOL(_xlpm.rows, 1),
    _xlpm.cleaned, _xlfn._xlws.FILTER(_xlpm.flat, (_xlpm.flat&lt;&gt;"") * (_xlpm.flat&lt;&gt;0)),
    TRANSPOSE(_xlpm.cleaned)
  ),
  ""
)</f>
        <v/>
      </c>
    </row>
    <row r="237" spans="14:14" customFormat="1" ht="14.5">
      <c r="N237" t="str" cm="1">
        <f t="array" ref="N237">IF(I237="YES",
  _xlfn.LET(
    _xlpm.rows, _xlfn._xlws.FILTER(#REF!,#REF!= F237),
    _xlpm.flat, _xlfn.TOCOL(_xlpm.rows, 1),
    _xlpm.cleaned, _xlfn._xlws.FILTER(_xlpm.flat, (_xlpm.flat&lt;&gt;"") * (_xlpm.flat&lt;&gt;0)),
    TRANSPOSE(_xlpm.cleaned)
  ),
  ""
)</f>
        <v/>
      </c>
    </row>
    <row r="238" spans="14:14" customFormat="1" ht="14.5">
      <c r="N238" t="str" cm="1">
        <f t="array" ref="N238">IF(I238="YES",
  _xlfn.LET(
    _xlpm.rows, _xlfn._xlws.FILTER(#REF!,#REF!= F238),
    _xlpm.flat, _xlfn.TOCOL(_xlpm.rows, 1),
    _xlpm.cleaned, _xlfn._xlws.FILTER(_xlpm.flat, (_xlpm.flat&lt;&gt;"") * (_xlpm.flat&lt;&gt;0)),
    TRANSPOSE(_xlpm.cleaned)
  ),
  ""
)</f>
        <v/>
      </c>
    </row>
    <row r="239" spans="14:14" customFormat="1" ht="14.5">
      <c r="N239" t="str" cm="1">
        <f t="array" ref="N239">IF(I239="YES",
  _xlfn.LET(
    _xlpm.rows, _xlfn._xlws.FILTER(#REF!,#REF!= F239),
    _xlpm.flat, _xlfn.TOCOL(_xlpm.rows, 1),
    _xlpm.cleaned, _xlfn._xlws.FILTER(_xlpm.flat, (_xlpm.flat&lt;&gt;"") * (_xlpm.flat&lt;&gt;0)),
    TRANSPOSE(_xlpm.cleaned)
  ),
  ""
)</f>
        <v/>
      </c>
    </row>
    <row r="240" spans="14:14" customFormat="1" ht="14.5">
      <c r="N240" t="str" cm="1">
        <f t="array" ref="N240">IF(I240="YES",
  _xlfn.LET(
    _xlpm.rows, _xlfn._xlws.FILTER(#REF!,#REF!= F240),
    _xlpm.flat, _xlfn.TOCOL(_xlpm.rows, 1),
    _xlpm.cleaned, _xlfn._xlws.FILTER(_xlpm.flat, (_xlpm.flat&lt;&gt;"") * (_xlpm.flat&lt;&gt;0)),
    TRANSPOSE(_xlpm.cleaned)
  ),
  ""
)</f>
        <v/>
      </c>
    </row>
    <row r="241" spans="14:14" customFormat="1" ht="14.5">
      <c r="N241" t="str" cm="1">
        <f t="array" ref="N241">IF(I241="YES",
  _xlfn.LET(
    _xlpm.rows, _xlfn._xlws.FILTER(#REF!,#REF!= F241),
    _xlpm.flat, _xlfn.TOCOL(_xlpm.rows, 1),
    _xlpm.cleaned, _xlfn._xlws.FILTER(_xlpm.flat, (_xlpm.flat&lt;&gt;"") * (_xlpm.flat&lt;&gt;0)),
    TRANSPOSE(_xlpm.cleaned)
  ),
  ""
)</f>
        <v/>
      </c>
    </row>
    <row r="242" spans="14:14" customFormat="1" ht="14.5">
      <c r="N242" t="str" cm="1">
        <f t="array" ref="N242">IF(I242="YES",
  _xlfn.LET(
    _xlpm.rows, _xlfn._xlws.FILTER(#REF!,#REF!= F242),
    _xlpm.flat, _xlfn.TOCOL(_xlpm.rows, 1),
    _xlpm.cleaned, _xlfn._xlws.FILTER(_xlpm.flat, (_xlpm.flat&lt;&gt;"") * (_xlpm.flat&lt;&gt;0)),
    TRANSPOSE(_xlpm.cleaned)
  ),
  ""
)</f>
        <v/>
      </c>
    </row>
    <row r="243" spans="14:14" customFormat="1" ht="14.5">
      <c r="N243" t="str" cm="1">
        <f t="array" ref="N243">IF(I243="YES",
  _xlfn.LET(
    _xlpm.rows, _xlfn._xlws.FILTER(#REF!,#REF!= F243),
    _xlpm.flat, _xlfn.TOCOL(_xlpm.rows, 1),
    _xlpm.cleaned, _xlfn._xlws.FILTER(_xlpm.flat, (_xlpm.flat&lt;&gt;"") * (_xlpm.flat&lt;&gt;0)),
    TRANSPOSE(_xlpm.cleaned)
  ),
  ""
)</f>
        <v/>
      </c>
    </row>
    <row r="244" spans="14:14" customFormat="1" ht="14.5">
      <c r="N244" t="str" cm="1">
        <f t="array" ref="N244">IF(I244="YES",
  _xlfn.LET(
    _xlpm.rows, _xlfn._xlws.FILTER(#REF!,#REF!= F244),
    _xlpm.flat, _xlfn.TOCOL(_xlpm.rows, 1),
    _xlpm.cleaned, _xlfn._xlws.FILTER(_xlpm.flat, (_xlpm.flat&lt;&gt;"") * (_xlpm.flat&lt;&gt;0)),
    TRANSPOSE(_xlpm.cleaned)
  ),
  ""
)</f>
        <v/>
      </c>
    </row>
    <row r="245" spans="14:14" customFormat="1" ht="14.5">
      <c r="N245" t="str" cm="1">
        <f t="array" ref="N245">IF(I245="YES",
  _xlfn.LET(
    _xlpm.rows, _xlfn._xlws.FILTER(#REF!,#REF!= F245),
    _xlpm.flat, _xlfn.TOCOL(_xlpm.rows, 1),
    _xlpm.cleaned, _xlfn._xlws.FILTER(_xlpm.flat, (_xlpm.flat&lt;&gt;"") * (_xlpm.flat&lt;&gt;0)),
    TRANSPOSE(_xlpm.cleaned)
  ),
  ""
)</f>
        <v/>
      </c>
    </row>
    <row r="246" spans="14:14" customFormat="1" ht="14.5">
      <c r="N246" t="str" cm="1">
        <f t="array" ref="N246">IF(I246="YES",
  _xlfn.LET(
    _xlpm.rows, _xlfn._xlws.FILTER(#REF!,#REF!= F246),
    _xlpm.flat, _xlfn.TOCOL(_xlpm.rows, 1),
    _xlpm.cleaned, _xlfn._xlws.FILTER(_xlpm.flat, (_xlpm.flat&lt;&gt;"") * (_xlpm.flat&lt;&gt;0)),
    TRANSPOSE(_xlpm.cleaned)
  ),
  ""
)</f>
        <v/>
      </c>
    </row>
    <row r="247" spans="14:14" customFormat="1" ht="14.5">
      <c r="N247" t="str">
        <f>IF(I247="YES", _xlfn.XLOOKUP(F247,#REF!,#REF!, ""), "")</f>
        <v/>
      </c>
    </row>
    <row r="248" spans="14:14" customFormat="1" ht="14.5">
      <c r="N248" t="str">
        <f>IF(I248="YES", _xlfn.XLOOKUP(F248,#REF!,#REF!, ""), "")</f>
        <v/>
      </c>
    </row>
    <row r="249" spans="14:14" customFormat="1" ht="14.5">
      <c r="N249" t="str">
        <f>IF(I249="YES", _xlfn.XLOOKUP(F249,#REF!,#REF!, ""), "")</f>
        <v/>
      </c>
    </row>
    <row r="250" spans="14:14" customFormat="1" ht="14.5">
      <c r="N250" t="str">
        <f>IF(I250="YES", _xlfn.XLOOKUP(F250,#REF!,#REF!, ""), "")</f>
        <v/>
      </c>
    </row>
    <row r="251" spans="14:14" customFormat="1" ht="14.5">
      <c r="N251" t="str">
        <f>IF(I251="YES", _xlfn.XLOOKUP(F251,#REF!,#REF!, ""), "")</f>
        <v/>
      </c>
    </row>
    <row r="252" spans="14:14" customFormat="1" ht="14.5">
      <c r="N252" t="str">
        <f>IF(I252="YES", _xlfn.XLOOKUP(F252,#REF!,#REF!, ""), "")</f>
        <v/>
      </c>
    </row>
    <row r="253" spans="14:14" customFormat="1" ht="14.5">
      <c r="N253" t="str">
        <f>IF(I253="YES", _xlfn.XLOOKUP(F253,#REF!,#REF!, ""), "")</f>
        <v/>
      </c>
    </row>
    <row r="254" spans="14:14" customFormat="1" ht="14.5">
      <c r="N254" t="str">
        <f>IF(I254="YES", _xlfn.XLOOKUP(F254,#REF!,#REF!, ""), "")</f>
        <v/>
      </c>
    </row>
    <row r="255" spans="14:14" customFormat="1" ht="14.5">
      <c r="N255" t="str">
        <f>IF(I255="YES", _xlfn.XLOOKUP(F255,#REF!,#REF!, ""), "")</f>
        <v/>
      </c>
    </row>
    <row r="256" spans="14:14" customFormat="1" ht="14.5">
      <c r="N256" t="str">
        <f>IF(I256="YES", _xlfn.XLOOKUP(F256,#REF!,#REF!, ""), "")</f>
        <v/>
      </c>
    </row>
    <row r="257" spans="14:14" customFormat="1" ht="14.5">
      <c r="N257" t="str">
        <f>IF(I257="YES", _xlfn.XLOOKUP(F257,#REF!,#REF!, ""), "")</f>
        <v/>
      </c>
    </row>
    <row r="258" spans="14:14" customFormat="1" ht="14.5">
      <c r="N258" t="str">
        <f>IF(I258="YES", _xlfn.XLOOKUP(F258,#REF!,#REF!, ""), "")</f>
        <v/>
      </c>
    </row>
    <row r="259" spans="14:14" customFormat="1" ht="14.5">
      <c r="N259" t="str">
        <f>IF(I259="YES", _xlfn.XLOOKUP(F259,#REF!,#REF!, ""), "")</f>
        <v/>
      </c>
    </row>
    <row r="260" spans="14:14" customFormat="1" ht="14.5"/>
    <row r="261" spans="14:14" customFormat="1" ht="14.5"/>
    <row r="262" spans="14:14" customFormat="1" ht="14.5"/>
    <row r="263" spans="14:14" customFormat="1" ht="14.5"/>
    <row r="264" spans="14:14" customFormat="1" ht="14.5"/>
    <row r="265" spans="14:14" customFormat="1" ht="14.5"/>
    <row r="266" spans="14:14" customFormat="1" ht="14.5"/>
    <row r="267" spans="14:14" customFormat="1" ht="14.5"/>
    <row r="268" spans="14:14" customFormat="1" ht="14.5"/>
    <row r="269" spans="14:14" customFormat="1" ht="14.5"/>
    <row r="270" spans="14:14" customFormat="1" ht="14.5"/>
    <row r="271" spans="14:14" customFormat="1" ht="14.5"/>
    <row r="272" spans="14:14" customFormat="1" ht="14.5"/>
    <row r="273" customFormat="1" ht="14.5"/>
    <row r="274" customFormat="1" ht="14.5"/>
    <row r="275" customFormat="1" ht="14.5"/>
    <row r="276" customFormat="1" ht="14.5"/>
    <row r="277" customFormat="1" ht="14.5"/>
    <row r="278" customFormat="1" ht="14.5"/>
    <row r="279" customFormat="1" ht="14.5"/>
    <row r="280" customFormat="1" ht="14.5"/>
    <row r="281" customFormat="1" ht="14.5"/>
    <row r="282" customFormat="1" ht="14.5"/>
    <row r="283" customFormat="1" ht="14.5"/>
    <row r="284" customFormat="1" ht="14.5"/>
    <row r="285" customFormat="1" ht="14.5"/>
    <row r="286" customFormat="1" ht="14.5"/>
    <row r="287" customFormat="1" ht="14.5"/>
    <row r="288" customFormat="1" ht="14.5"/>
    <row r="289" customFormat="1" ht="14.5"/>
    <row r="290" customFormat="1" ht="14.5"/>
    <row r="291" customFormat="1" ht="14.5"/>
    <row r="292" customFormat="1" ht="14.5"/>
    <row r="293" customFormat="1" ht="14.5"/>
    <row r="294" customFormat="1" ht="14.5"/>
    <row r="295" customFormat="1" ht="14.5"/>
    <row r="296" customFormat="1" ht="14.5"/>
    <row r="297" customFormat="1" ht="14.5"/>
    <row r="298" customFormat="1" ht="14.5"/>
    <row r="299" customFormat="1" ht="14.5"/>
    <row r="300" customFormat="1" ht="14.5"/>
    <row r="301" customFormat="1" ht="14.5"/>
    <row r="302" customFormat="1" ht="14.5"/>
    <row r="303" customFormat="1" ht="14.5"/>
    <row r="304" customFormat="1" ht="14.5"/>
    <row r="305" customFormat="1" ht="14.5"/>
    <row r="306" customFormat="1" ht="14.5"/>
    <row r="307" customFormat="1" ht="14.5"/>
    <row r="308" customFormat="1" ht="14.5"/>
    <row r="309" customFormat="1" ht="14.5"/>
    <row r="310" customFormat="1" ht="14.5"/>
    <row r="311" customFormat="1" ht="14.5"/>
    <row r="312" customFormat="1" ht="14.5"/>
    <row r="313" customFormat="1" ht="14.5"/>
    <row r="314" customFormat="1" ht="14.5"/>
    <row r="315" customFormat="1" ht="14.5"/>
    <row r="316" customFormat="1" ht="14.5"/>
    <row r="317" customFormat="1" ht="14.5"/>
    <row r="318" customFormat="1" ht="14.5"/>
    <row r="319" customFormat="1" ht="14.5"/>
    <row r="320" customFormat="1" ht="14.5"/>
    <row r="321" customFormat="1" ht="14.5"/>
    <row r="322" customFormat="1" ht="14.5"/>
    <row r="323" customFormat="1" ht="14.5"/>
    <row r="324" customFormat="1" ht="14.5"/>
    <row r="325" customFormat="1" ht="14.5"/>
    <row r="326" customFormat="1" ht="14.5"/>
    <row r="327" customFormat="1" ht="14.5"/>
    <row r="328" customFormat="1" ht="14.5"/>
    <row r="329" customFormat="1" ht="14.5"/>
    <row r="330" customFormat="1" ht="14.5"/>
    <row r="331" customFormat="1" ht="14.5"/>
    <row r="332" customFormat="1" ht="14.5"/>
    <row r="333" customFormat="1" ht="14.5"/>
    <row r="334" customFormat="1" ht="14.5"/>
    <row r="335" customFormat="1" ht="14.5"/>
    <row r="336" customFormat="1" ht="14.5"/>
    <row r="337" customFormat="1" ht="14.5"/>
    <row r="338" customFormat="1" ht="14.5"/>
    <row r="339" customFormat="1" ht="14.5"/>
    <row r="340" customFormat="1" ht="14.5"/>
    <row r="341" customFormat="1" ht="14.5"/>
    <row r="342" customFormat="1" ht="14.5"/>
    <row r="343" customFormat="1" ht="14.5"/>
    <row r="344" customFormat="1" ht="14.5"/>
    <row r="345" customFormat="1" ht="14.5"/>
    <row r="346" customFormat="1" ht="14.5"/>
    <row r="347" customFormat="1" ht="14.5"/>
    <row r="348" customFormat="1" ht="14.5"/>
    <row r="349" customFormat="1" ht="14.5"/>
    <row r="350" customFormat="1" ht="14.5"/>
    <row r="351" customFormat="1" ht="14.5"/>
    <row r="352" customFormat="1" ht="14.5"/>
    <row r="353" customFormat="1" ht="14.5"/>
    <row r="354" customFormat="1" ht="14.5"/>
    <row r="355" customFormat="1" ht="14.5"/>
    <row r="356" customFormat="1" ht="14.5"/>
    <row r="357" customFormat="1" ht="14.5"/>
    <row r="358" customFormat="1" ht="14.5"/>
    <row r="359" customFormat="1" ht="14.5"/>
    <row r="360" customFormat="1" ht="14.5"/>
    <row r="361" customFormat="1" ht="14.5"/>
    <row r="362" customFormat="1" ht="14.5"/>
    <row r="363" customFormat="1" ht="14.5"/>
    <row r="364" customFormat="1" ht="14.5"/>
    <row r="365" customFormat="1" ht="14.5"/>
    <row r="366" customFormat="1" ht="14.5"/>
    <row r="367" customFormat="1" ht="14.5"/>
    <row r="368" customFormat="1" ht="14.5"/>
    <row r="369" customFormat="1" ht="14.5"/>
    <row r="370" customFormat="1" ht="14.5"/>
    <row r="371" customFormat="1" ht="14.5"/>
    <row r="372" customFormat="1" ht="14.5"/>
    <row r="373" customFormat="1" ht="14.5"/>
    <row r="374" customFormat="1" ht="14.5"/>
    <row r="375" customFormat="1" ht="14.5"/>
    <row r="376" customFormat="1" ht="14.5"/>
    <row r="377" customFormat="1" ht="14.5"/>
    <row r="378" customFormat="1" ht="14.5"/>
    <row r="379" customFormat="1" ht="14.5"/>
    <row r="380" customFormat="1" ht="14.5"/>
    <row r="381" customFormat="1" ht="14.5"/>
    <row r="382" customFormat="1" ht="14.5"/>
    <row r="383" customFormat="1" ht="14.5"/>
    <row r="384" customFormat="1" ht="14.5"/>
    <row r="385" customFormat="1" ht="14.5"/>
    <row r="386" customFormat="1" ht="14.5"/>
    <row r="387" customFormat="1" ht="14.5"/>
    <row r="388" customFormat="1" ht="14.5"/>
    <row r="389" customFormat="1" ht="14.5"/>
    <row r="390" customFormat="1" ht="14.5"/>
    <row r="391" customFormat="1" ht="14.5"/>
    <row r="392" customFormat="1" ht="14.5"/>
    <row r="393" customFormat="1" ht="14.5"/>
    <row r="394" customFormat="1" ht="14.5"/>
    <row r="395" customFormat="1" ht="14.5"/>
    <row r="396" customFormat="1" ht="14.5"/>
    <row r="397" customFormat="1" ht="14.5"/>
    <row r="398" customFormat="1" ht="14.5"/>
    <row r="399" customFormat="1" ht="14.5"/>
    <row r="400" customFormat="1" ht="14.5"/>
    <row r="401" customFormat="1" ht="14.5"/>
    <row r="402" customFormat="1" ht="14.5"/>
    <row r="403" customFormat="1" ht="14.5"/>
    <row r="404" customFormat="1" ht="14.5"/>
    <row r="405" customFormat="1" ht="14.5"/>
    <row r="406" customFormat="1" ht="14.5"/>
    <row r="407" customFormat="1" ht="14.5"/>
    <row r="408" customFormat="1" ht="14.5"/>
    <row r="409" customFormat="1" ht="14.5"/>
    <row r="410" customFormat="1" ht="14.5"/>
    <row r="411" customFormat="1" ht="14.5"/>
    <row r="412" customFormat="1" ht="14.5"/>
    <row r="413" customFormat="1" ht="14.5"/>
    <row r="414" customFormat="1" ht="14.5"/>
    <row r="415" customFormat="1" ht="14.5"/>
    <row r="416" customFormat="1" ht="14.5"/>
    <row r="417" customFormat="1" ht="14.5"/>
    <row r="418" customFormat="1" ht="14.5"/>
    <row r="419" customFormat="1" ht="14.5"/>
    <row r="420" customFormat="1" ht="14.5"/>
    <row r="421" customFormat="1" ht="14.5"/>
    <row r="422" customFormat="1" ht="14.5"/>
    <row r="423" customFormat="1" ht="14.5"/>
    <row r="424" customFormat="1" ht="14.5"/>
    <row r="425" customFormat="1" ht="14.5"/>
    <row r="426" customFormat="1" ht="14.5"/>
    <row r="427" customFormat="1" ht="14.5"/>
    <row r="428" customFormat="1" ht="14.5"/>
    <row r="429" customFormat="1" ht="14.5"/>
    <row r="430" customFormat="1" ht="14.5"/>
    <row r="431" customFormat="1" ht="14.5"/>
    <row r="432" customFormat="1" ht="14.5"/>
    <row r="433" customFormat="1" ht="14.5"/>
    <row r="434" customFormat="1" ht="14.5"/>
    <row r="435" customFormat="1" ht="14.5"/>
    <row r="436" customFormat="1" ht="14.5"/>
    <row r="437" customFormat="1" ht="14.5"/>
    <row r="438" customFormat="1" ht="14.5"/>
    <row r="439" customFormat="1" ht="14.5"/>
    <row r="440" customFormat="1" ht="14.5"/>
    <row r="441" customFormat="1" ht="14.5"/>
    <row r="442" customFormat="1" ht="14.5"/>
    <row r="443" customFormat="1" ht="14.5"/>
    <row r="444" customFormat="1" ht="14.5"/>
    <row r="445" customFormat="1" ht="14.5"/>
    <row r="446" customFormat="1" ht="14.5"/>
    <row r="447" customFormat="1" ht="14.5"/>
    <row r="448" customFormat="1" ht="14.5"/>
    <row r="449" customFormat="1" ht="14.5"/>
    <row r="450" customFormat="1" ht="14.5"/>
    <row r="451" customFormat="1" ht="14.5"/>
    <row r="452" customFormat="1" ht="14.5"/>
    <row r="453" customFormat="1" ht="14.5"/>
    <row r="454" customFormat="1" ht="14.5"/>
    <row r="455" customFormat="1" ht="14.5"/>
    <row r="456" customFormat="1" ht="14.5"/>
    <row r="457" customFormat="1" ht="14.5"/>
    <row r="458" customFormat="1" ht="14.5"/>
    <row r="459" customFormat="1" ht="14.5"/>
    <row r="460" customFormat="1" ht="14.5"/>
    <row r="461" customFormat="1" ht="14.5"/>
    <row r="462" customFormat="1" ht="14.5"/>
    <row r="463" customFormat="1" ht="14.5"/>
    <row r="464" customFormat="1" ht="14.5"/>
    <row r="465" customFormat="1" ht="14.5"/>
    <row r="466" customFormat="1" ht="14.5"/>
    <row r="467" customFormat="1" ht="14.5"/>
    <row r="468" customFormat="1" ht="14.5"/>
    <row r="469" customFormat="1" ht="14.5"/>
    <row r="470" customFormat="1" ht="14.5"/>
    <row r="471" customFormat="1" ht="14.5"/>
    <row r="472" customFormat="1" ht="14.5"/>
    <row r="473" customFormat="1" ht="14.5"/>
    <row r="474" customFormat="1" ht="14.5"/>
    <row r="475" customFormat="1" ht="14.5"/>
    <row r="476" customFormat="1" ht="14.5"/>
    <row r="477" customFormat="1" ht="14.5"/>
    <row r="478" customFormat="1" ht="14.5"/>
    <row r="479" customFormat="1" ht="14.5"/>
    <row r="480" customFormat="1" ht="14.5"/>
    <row r="481" customFormat="1" ht="14.5"/>
    <row r="482" customFormat="1" ht="14.5"/>
    <row r="483" customFormat="1" ht="14.5"/>
    <row r="484" customFormat="1" ht="14.5"/>
    <row r="485" customFormat="1" ht="14.5"/>
    <row r="486" customFormat="1" ht="14.5"/>
    <row r="487" customFormat="1" ht="14.5"/>
    <row r="488" customFormat="1" ht="14.5"/>
    <row r="489" customFormat="1" ht="14.5"/>
    <row r="490" customFormat="1" ht="14.5"/>
    <row r="491" customFormat="1" ht="14.5"/>
    <row r="492" customFormat="1" ht="14.5"/>
    <row r="493" customFormat="1" ht="14.5"/>
    <row r="494" customFormat="1" ht="14.5"/>
    <row r="495" customFormat="1" ht="14.5"/>
    <row r="496" customFormat="1" ht="14.5"/>
    <row r="497" customFormat="1" ht="14.5"/>
    <row r="498" customFormat="1" ht="14.5"/>
    <row r="499" customFormat="1" ht="14.5"/>
    <row r="500" customFormat="1" ht="14.5"/>
    <row r="501" customFormat="1" ht="14.5"/>
    <row r="502" customFormat="1" ht="14.5"/>
    <row r="503" customFormat="1" ht="14.5"/>
    <row r="504" customFormat="1" ht="14.5"/>
    <row r="505" customFormat="1" ht="14.5"/>
    <row r="506" customFormat="1" ht="14.5"/>
    <row r="507" customFormat="1" ht="14.5"/>
    <row r="508" customFormat="1" ht="14.5"/>
    <row r="509" customFormat="1" ht="14.5"/>
    <row r="510" customFormat="1" ht="14.5"/>
    <row r="511" customFormat="1" ht="14.5"/>
    <row r="512" customFormat="1" ht="14.5"/>
    <row r="513" customFormat="1" ht="14.5"/>
    <row r="514" customFormat="1" ht="14.5"/>
    <row r="515" customFormat="1" ht="14.5"/>
    <row r="516" customFormat="1" ht="14.5"/>
    <row r="517" customFormat="1" ht="14.5"/>
    <row r="518" customFormat="1" ht="14.5"/>
    <row r="519" customFormat="1" ht="14.5"/>
    <row r="520" customFormat="1" ht="14.5"/>
    <row r="521" customFormat="1" ht="14.5"/>
    <row r="522" customFormat="1" ht="14.5"/>
    <row r="523" customFormat="1" ht="14.5"/>
    <row r="524" customFormat="1" ht="14.5"/>
    <row r="525" customFormat="1" ht="14.5"/>
    <row r="526" customFormat="1" ht="14.5"/>
    <row r="527" customFormat="1" ht="14.5"/>
    <row r="528" customFormat="1" ht="14.5"/>
    <row r="529" customFormat="1" ht="14.5"/>
    <row r="530" customFormat="1" ht="14.5"/>
    <row r="531" customFormat="1" ht="14.5"/>
    <row r="532" customFormat="1" ht="14.5"/>
    <row r="533" customFormat="1" ht="14.5"/>
    <row r="534" customFormat="1" ht="14.5"/>
  </sheetData>
  <sheetProtection algorithmName="SHA-512" hashValue="leyjBmpAT4xQNawLpNTLV20mACL/TCk77cDc3g7ZpICLvUcZCM1y34VEq9bVl5pbH84P46X9E1j9H9d2usceQA==" saltValue="AIpKTvd+MiyE/dJjJ6RioQ==" spinCount="100000" sheet="1" objects="1" scenarios="1"/>
  <mergeCells count="3">
    <mergeCell ref="D1:F1"/>
    <mergeCell ref="N5:CE5"/>
    <mergeCell ref="I1:I3"/>
  </mergeCells>
  <conditionalFormatting sqref="D6:H108 D109:M258">
    <cfRule type="expression" dxfId="19" priority="1">
      <formula>ISNUMBER(SEARCH("Additional Guidance Available",D6))</formula>
    </cfRule>
    <cfRule type="expression" dxfId="18" priority="2">
      <formula>LEN(D6)&gt;0</formula>
    </cfRule>
  </conditionalFormatting>
  <conditionalFormatting sqref="E2">
    <cfRule type="expression" dxfId="17" priority="6">
      <formula>LEN(E2)&gt;0</formula>
    </cfRule>
  </conditionalFormatting>
  <conditionalFormatting sqref="I6:M108 F2">
    <cfRule type="expression" dxfId="16" priority="10">
      <formula>LEN(F2)&gt;0</formula>
    </cfRule>
  </conditionalFormatting>
  <conditionalFormatting sqref="M2">
    <cfRule type="expression" dxfId="15" priority="7">
      <formula>LEN(M2)&gt;0</formula>
    </cfRule>
  </conditionalFormatting>
  <conditionalFormatting sqref="M6:M101">
    <cfRule type="expression" dxfId="14" priority="5" stopIfTrue="1">
      <formula>ISNUMBER(SEARCH("This is being managed", SUBSTITUTE(CLEAN($M6),CHAR(160)," ")))</formula>
    </cfRule>
  </conditionalFormatting>
  <conditionalFormatting sqref="N6:CE108">
    <cfRule type="expression" dxfId="13" priority="54" stopIfTrue="1">
      <formula>LEFT(INDEX($N6:$CE6, 1, 1 + INT((COLUMN()-COLUMN($N$6))/3)*3), 5)="GUIDE"</formula>
    </cfRule>
    <cfRule type="expression" dxfId="12" priority="55" stopIfTrue="1">
      <formula>AND(   LEFT(INDEX($N6:$CE6, 1, 1 + INT((COLUMN()-COLUMN($N$6))/3)*3), 1)="G",   ISNUMBER(VALUE(MID(INDEX($N6:$CE6, 1, 1 + INT((COLUMN()-COLUMN($N$6))/3)*3), 2, 2))) )</formula>
    </cfRule>
    <cfRule type="expression" dxfId="11" priority="56">
      <formula>AND(   LEFT(INDEX($N6:$CE6, 1, 1 + INT((COLUMN()-COLUMN($N$6))/3)*3), 1)="C",   ISNUMBER(VALUE(MID(INDEX($N6:$CE6, 1, 1 + INT((COLUMN()-COLUMN($N$6))/3)*3), 2, 2))) )</formula>
    </cfRule>
    <cfRule type="expression" dxfId="10" priority="57">
      <formula>LEFT(INDEX($N6:$CE6, 1, 1 + INT((COLUMN()-COLUMN($N$6))/3)*3), 4)="RISK"</formula>
    </cfRule>
  </conditionalFormatting>
  <dataValidations count="2">
    <dataValidation type="list" allowBlank="1" showInputMessage="1" showErrorMessage="1" sqref="D4 B1:C4" xr:uid="{6DDFC731-D830-4064-A1BF-D1CAEE2F1C61}">
      <formula1>"Yes, No"</formula1>
    </dataValidation>
    <dataValidation type="list" allowBlank="1" showInputMessage="1" showErrorMessage="1" sqref="I6:I1048576 L6:L1048576" xr:uid="{8BDDF825-A1D6-46C8-8D01-9F6ECEDDEB66}">
      <formula1>"Yes, No, Not Applicable"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414BFAC-DBDE-41F6-A7F6-CFBC90567EA7}">
          <x14:formula1>
            <xm:f>FA!$J$2:$J$16</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5AFC7-5F3A-412D-ABE7-1F33B8290634}">
  <sheetPr codeName="Sheet9">
    <tabColor rgb="FF0070C0"/>
  </sheetPr>
  <dimension ref="A1:CI43"/>
  <sheetViews>
    <sheetView topLeftCell="D1" zoomScale="90" zoomScaleNormal="90" workbookViewId="0">
      <selection activeCell="D1" sqref="A1:XFD1048576"/>
    </sheetView>
  </sheetViews>
  <sheetFormatPr defaultColWidth="9.1796875" defaultRowHeight="16"/>
  <cols>
    <col min="1" max="1" width="15.453125" style="178" hidden="1" customWidth="1"/>
    <col min="2" max="2" width="16.54296875" style="178" hidden="1" customWidth="1"/>
    <col min="3" max="3" width="7.90625" hidden="1" customWidth="1"/>
    <col min="4" max="4" width="3.453125" customWidth="1"/>
    <col min="5" max="5" width="28.453125" style="179" customWidth="1"/>
    <col min="6" max="7" width="70.7265625" style="180" customWidth="1"/>
    <col min="8" max="8" width="74.7265625" style="180" customWidth="1"/>
    <col min="9" max="86" width="70.7265625" style="180" customWidth="1"/>
    <col min="87" max="16384" width="9.1796875" style="178"/>
  </cols>
  <sheetData>
    <row r="1" spans="1:87" customFormat="1" ht="10.5" customHeight="1">
      <c r="A1" s="560"/>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560"/>
      <c r="AO1" s="560"/>
      <c r="AP1" s="560"/>
      <c r="AQ1" s="560"/>
      <c r="AR1" s="560"/>
      <c r="AS1" s="560"/>
      <c r="AT1" s="560"/>
      <c r="AU1" s="560"/>
      <c r="AV1" s="560"/>
      <c r="AW1" s="560"/>
      <c r="AX1" s="560"/>
      <c r="AY1" s="560"/>
      <c r="AZ1" s="560"/>
      <c r="BA1" s="560"/>
      <c r="BB1" s="560"/>
      <c r="BC1" s="560"/>
      <c r="BD1" s="560"/>
      <c r="BE1" s="560"/>
      <c r="BF1" s="560"/>
      <c r="BG1" s="560"/>
      <c r="BH1" s="560"/>
      <c r="BI1" s="560"/>
      <c r="BJ1" s="560"/>
      <c r="BK1" s="560"/>
      <c r="BL1" s="560"/>
      <c r="BM1" s="560"/>
      <c r="BN1" s="560"/>
      <c r="BO1" s="560"/>
      <c r="BP1" s="560"/>
      <c r="BQ1" s="560"/>
      <c r="BR1" s="560"/>
      <c r="BS1" s="560"/>
      <c r="BT1" s="560"/>
      <c r="BU1" s="560"/>
      <c r="BV1" s="560"/>
      <c r="BW1" s="560"/>
      <c r="BX1" s="560"/>
      <c r="BY1" s="560"/>
      <c r="BZ1" s="560"/>
      <c r="CA1" s="560"/>
      <c r="CB1" s="560"/>
      <c r="CC1" s="560"/>
      <c r="CD1" s="560"/>
      <c r="CE1" s="560"/>
      <c r="CF1" s="560"/>
      <c r="CG1" s="560"/>
      <c r="CH1" s="560"/>
      <c r="CI1" s="560"/>
    </row>
    <row r="2" spans="1:87" ht="33" customHeight="1">
      <c r="A2" s="601"/>
      <c r="C2" s="560"/>
      <c r="D2" s="560"/>
      <c r="E2" s="188" t="s">
        <v>139</v>
      </c>
      <c r="F2" s="655" t="str">
        <f>IF(Instructions!G5&lt;&gt;"", Instructions!G5, "")</f>
        <v/>
      </c>
      <c r="G2" s="655"/>
      <c r="H2" s="560"/>
      <c r="I2" s="560"/>
      <c r="J2" s="560"/>
      <c r="K2" s="560"/>
      <c r="L2" s="560"/>
      <c r="M2" s="560"/>
      <c r="N2" s="560"/>
      <c r="O2" s="560"/>
      <c r="P2" s="560"/>
      <c r="Q2" s="560"/>
      <c r="R2" s="560"/>
      <c r="S2" s="560"/>
      <c r="T2" s="560"/>
      <c r="U2" s="560"/>
      <c r="V2" s="560"/>
      <c r="W2" s="560"/>
      <c r="X2" s="560"/>
      <c r="Y2" s="560"/>
      <c r="Z2" s="560"/>
      <c r="AA2" s="560"/>
      <c r="AB2" s="560"/>
      <c r="AC2" s="560"/>
      <c r="AD2" s="560"/>
      <c r="AE2" s="560"/>
      <c r="AF2" s="560"/>
      <c r="AG2" s="560"/>
      <c r="AH2" s="560"/>
      <c r="AI2" s="560"/>
      <c r="AJ2" s="560"/>
      <c r="AK2" s="560"/>
      <c r="AL2" s="560"/>
      <c r="AM2" s="560"/>
      <c r="AN2" s="560"/>
      <c r="AO2" s="560"/>
      <c r="AP2" s="560"/>
      <c r="AQ2" s="560"/>
      <c r="AR2" s="560"/>
      <c r="AS2" s="560"/>
      <c r="AT2" s="560"/>
      <c r="AU2" s="560"/>
      <c r="AV2" s="560"/>
      <c r="AW2" s="560"/>
      <c r="AX2" s="560"/>
      <c r="AY2" s="560"/>
      <c r="AZ2" s="560"/>
      <c r="BA2" s="560"/>
      <c r="BB2" s="560"/>
      <c r="BC2" s="560"/>
      <c r="BD2" s="560"/>
      <c r="BE2" s="560"/>
      <c r="BF2" s="560"/>
      <c r="BG2" s="560"/>
      <c r="BH2" s="560"/>
      <c r="BI2" s="560"/>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c r="CH2" s="560"/>
      <c r="CI2" s="560"/>
    </row>
    <row r="3" spans="1:87" ht="36.75" customHeight="1">
      <c r="A3" s="601"/>
      <c r="C3" s="560"/>
      <c r="D3" s="560"/>
      <c r="E3" s="187" t="s">
        <v>140</v>
      </c>
      <c r="F3" s="656" t="str">
        <f>IF(Assessment!E3&lt;&gt;"", Assessment!E3, "")</f>
        <v>Deployment - Rolling out to live. May be a pilot.</v>
      </c>
      <c r="G3" s="656"/>
      <c r="H3" s="560"/>
      <c r="I3" s="560"/>
      <c r="J3" s="560"/>
      <c r="K3" s="560"/>
      <c r="L3" s="560"/>
      <c r="M3" s="560"/>
      <c r="N3" s="560"/>
      <c r="O3" s="560"/>
      <c r="P3" s="560"/>
      <c r="Q3" s="560"/>
      <c r="R3" s="560"/>
      <c r="S3" s="560"/>
      <c r="T3" s="560"/>
      <c r="U3" s="560"/>
      <c r="V3" s="560"/>
      <c r="W3" s="560"/>
      <c r="X3" s="560"/>
      <c r="Y3" s="560"/>
      <c r="Z3" s="560"/>
      <c r="AA3" s="560"/>
      <c r="AB3" s="560"/>
      <c r="AC3" s="560"/>
      <c r="AD3" s="560"/>
      <c r="AE3" s="560"/>
      <c r="AF3" s="560"/>
      <c r="AG3" s="560"/>
      <c r="AH3" s="560"/>
      <c r="AI3" s="560"/>
      <c r="AJ3" s="560"/>
      <c r="AK3" s="560"/>
      <c r="AL3" s="560"/>
      <c r="AM3" s="560"/>
      <c r="AN3" s="560"/>
      <c r="AO3" s="560"/>
      <c r="AP3" s="560"/>
      <c r="AQ3" s="560"/>
      <c r="AR3" s="560"/>
      <c r="AS3" s="560"/>
      <c r="AT3" s="560"/>
      <c r="AU3" s="560"/>
      <c r="AV3" s="560"/>
      <c r="AW3" s="560"/>
      <c r="AX3" s="560"/>
      <c r="AY3" s="560"/>
      <c r="AZ3" s="560"/>
      <c r="BA3" s="560"/>
      <c r="BB3" s="560"/>
      <c r="BC3" s="560"/>
      <c r="BD3" s="560"/>
      <c r="BE3" s="560"/>
      <c r="BF3" s="560"/>
      <c r="BG3" s="560"/>
      <c r="BH3" s="560"/>
      <c r="BI3" s="560"/>
      <c r="BJ3" s="560"/>
      <c r="BK3" s="560"/>
      <c r="BL3" s="560"/>
      <c r="BM3" s="560"/>
      <c r="BN3" s="560"/>
      <c r="BO3" s="560"/>
      <c r="BP3" s="560"/>
      <c r="BQ3" s="560"/>
      <c r="BR3" s="560"/>
      <c r="BS3" s="560"/>
      <c r="BT3" s="560"/>
      <c r="BU3" s="560"/>
      <c r="BV3" s="560"/>
      <c r="BW3" s="560"/>
      <c r="BX3" s="560"/>
      <c r="BY3" s="560"/>
      <c r="BZ3" s="560"/>
      <c r="CA3" s="560"/>
      <c r="CB3" s="560"/>
      <c r="CC3" s="560"/>
      <c r="CD3" s="560"/>
      <c r="CE3" s="560"/>
      <c r="CF3" s="560"/>
      <c r="CG3" s="560"/>
      <c r="CH3" s="560"/>
      <c r="CI3" s="560"/>
    </row>
    <row r="4" spans="1:87" ht="29.25" customHeight="1">
      <c r="A4" s="601"/>
      <c r="C4" s="560"/>
      <c r="D4" s="560"/>
      <c r="E4" s="187" t="s">
        <v>141</v>
      </c>
      <c r="F4" s="656" t="str">
        <f>IF(Instructions!G16&lt;&gt;"", Instructions!G16, "")</f>
        <v/>
      </c>
      <c r="G4" s="656"/>
      <c r="H4" s="560"/>
      <c r="I4" s="560"/>
      <c r="J4" s="560"/>
      <c r="K4" s="560"/>
      <c r="L4" s="560"/>
      <c r="M4" s="560"/>
      <c r="N4" s="560"/>
      <c r="O4" s="560"/>
      <c r="P4" s="560"/>
      <c r="Q4" s="560"/>
      <c r="R4" s="560"/>
      <c r="S4" s="560"/>
      <c r="T4" s="560"/>
      <c r="U4" s="560"/>
      <c r="V4" s="560"/>
      <c r="W4" s="560"/>
      <c r="X4" s="560"/>
      <c r="Y4" s="560"/>
      <c r="Z4" s="560"/>
      <c r="AA4" s="560"/>
      <c r="AB4" s="560"/>
      <c r="AC4" s="560"/>
      <c r="AD4" s="560"/>
      <c r="AE4" s="560"/>
      <c r="AF4" s="560"/>
      <c r="AG4" s="560"/>
      <c r="AH4" s="560"/>
      <c r="AI4" s="560"/>
      <c r="AJ4" s="560"/>
      <c r="AK4" s="560"/>
      <c r="AL4" s="560"/>
      <c r="AM4" s="560"/>
      <c r="AN4" s="560"/>
      <c r="AO4" s="560"/>
      <c r="AP4" s="560"/>
      <c r="AQ4" s="560"/>
      <c r="AR4" s="560"/>
      <c r="AS4" s="560"/>
      <c r="AT4" s="560"/>
      <c r="AU4" s="560"/>
      <c r="AV4" s="560"/>
      <c r="AW4" s="560"/>
      <c r="AX4" s="560"/>
      <c r="AY4" s="560"/>
      <c r="AZ4" s="560"/>
      <c r="BA4" s="560"/>
      <c r="BB4" s="560"/>
      <c r="BC4" s="560"/>
      <c r="BD4" s="560"/>
      <c r="BE4" s="560"/>
      <c r="BF4" s="560"/>
      <c r="BG4" s="560"/>
      <c r="BH4" s="560"/>
      <c r="BI4" s="560"/>
      <c r="BJ4" s="560"/>
      <c r="BK4" s="560"/>
      <c r="BL4" s="560"/>
      <c r="BM4" s="560"/>
      <c r="BN4" s="560"/>
      <c r="BO4" s="560"/>
      <c r="BP4" s="560"/>
      <c r="BQ4" s="560"/>
      <c r="BR4" s="560"/>
      <c r="BS4" s="560"/>
      <c r="BT4" s="560"/>
      <c r="BU4" s="560"/>
      <c r="BV4" s="560"/>
      <c r="BW4" s="560"/>
      <c r="BX4" s="560"/>
      <c r="BY4" s="560"/>
      <c r="BZ4" s="560"/>
      <c r="CA4" s="560"/>
      <c r="CB4" s="560"/>
      <c r="CC4" s="560"/>
      <c r="CD4" s="560"/>
      <c r="CE4" s="560"/>
      <c r="CF4" s="560"/>
      <c r="CG4" s="560"/>
      <c r="CH4" s="560"/>
      <c r="CI4" s="560"/>
    </row>
    <row r="5" spans="1:87" ht="7.5" customHeight="1">
      <c r="A5" s="601"/>
      <c r="C5" s="560"/>
      <c r="D5" s="560"/>
      <c r="CI5" s="560"/>
    </row>
    <row r="6" spans="1:87" ht="33.75" customHeight="1">
      <c r="A6" s="602" t="e" cm="1" vm="1">
        <f t="array" ref="A6">_xlfn.LET(
  _xlpm.rng, DeepDive!N6:CD98,
  _xlpm.flat, _xlfn.TOCOL(_xlpm.rng, 1),
  _xlpm.t, UPPER(TRIM(_xlpm.flat)),
  _xlpm.nonblank, _xlfn._xlws.FILTER(_xlpm.t, _xlpm.t&lt;&gt;""),
  _xlpm.noSpace, SUBSTITUTE(_xlpm.nonblank, " ", ""),
  _xlpm.hasRisk, ISNUMBER(SEARCH("RISK", _xlpm.noSpace)),
  _xlpm.cand, IF(_xlpm.hasRisk, MID(_xlpm.noSpace, SEARCH("RISK", _xlpm.noSpace), 9), ""),
  _xlpm.include, (_xlpm.cand&lt;&gt;"")*
           (LEFT(_xlpm.cand,4)="RISK")*
           (LEN(_xlpm.cand)=9)*
           (MID(_xlpm.cand,7,1)="-")*
           ISNUMBER(--MID(_xlpm.cand,5,2))*
           ISNUMBER(--MID(_xlpm.cand,8,2)),
  _xlpm.risks, _xlfn._xlws.FILTER(_xlpm.cand, _xlpm.include),
  _xlfn.TEXTJOIN(", ", TRUE, _xlfn.UNIQUE(_xlpm.risks))
)</f>
        <v>#VALUE!</v>
      </c>
      <c r="C6" s="560"/>
      <c r="D6" s="560"/>
      <c r="E6" s="185" t="s">
        <v>142</v>
      </c>
      <c r="F6" s="600" t="str" cm="1">
        <f t="array" ref="F6">_xlfn.LET(
  _xlpm.rng, DeepDive!N6:CD100,
  _xlpm.flat, _xlfn.TOCOL(_xlpm.rng,1),
  _xlpm.t, UPPER(TRIM(SUBSTITUTE(_xlpm.flat,CHAR(160)," "))),
  _xlpm.nonblank, _xlfn._xlws.FILTER(_xlpm.t, _xlpm.t&lt;&gt;""),
  _xlpm.risks, IFERROR(
           _xlfn._xlws.FILTER(
             _xlpm.nonblank,
             (LEFT(_xlpm.nonblank,4)="RISK")*
             (LEN(_xlpm.nonblank)&gt;=5)*
             ISNUMBER(--MID(_xlpm.nonblank,5,1))
           ),
         ""),
  IF(COUNTA(_xlpm.risks)=0, "", TRANSPOSE(_xlfn.UNIQUE(_xlpm.risks)))
)</f>
        <v/>
      </c>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560"/>
    </row>
    <row r="7" spans="1:87" s="181" customFormat="1" ht="33.75" customHeight="1">
      <c r="A7" s="603"/>
      <c r="C7" s="560"/>
      <c r="D7" s="560"/>
      <c r="E7" s="185" t="s">
        <v>143</v>
      </c>
      <c r="F7" s="198" t="str" cm="1">
        <f t="array" ref="F7">IF(F6&lt;&gt;"",
    _xlfn.LET(
        _xlpm.id, F6,
        _xlpm.matchRow, _xlfn.XMATCH(_xlpm.id, Risks!$A:$A, 0),
        _xlfn.VSTACK(INDEX(Risks!$B:$B, _xlpm.matchRow), INDEX(Risks!$C:$C, _xlpm.matchRow))
    ),
    ""
)</f>
        <v/>
      </c>
      <c r="G7" s="198" t="str" cm="1">
        <f t="array" ref="G7">IF(G6&lt;&gt;"",
    _xlfn.LET(
        _xlpm.id, G6,
        _xlpm.matchRow, _xlfn.XMATCH(_xlpm.id, Risks!$A:$A, 0),
        _xlfn.VSTACK(INDEX(Risks!$B:$B, _xlpm.matchRow), INDEX(Risks!$C:$C, _xlpm.matchRow))
    ),
    ""
)</f>
        <v/>
      </c>
      <c r="H7" s="198" t="str" cm="1">
        <f t="array" ref="H7">IF(H6&lt;&gt;"",
    _xlfn.LET(
        _xlpm.id, H6,
        _xlpm.matchRow, _xlfn.XMATCH(_xlpm.id, Risks!$A:$A, 0),
        _xlfn.VSTACK(INDEX(Risks!$B:$B, _xlpm.matchRow), INDEX(Risks!$C:$C, _xlpm.matchRow))
    ),
    ""
)</f>
        <v/>
      </c>
      <c r="I7" s="198" t="str" cm="1">
        <f t="array" ref="I7">IF(I6&lt;&gt;"",
    _xlfn.LET(
        _xlpm.id, I6,
        _xlpm.matchRow, _xlfn.XMATCH(_xlpm.id, Risks!$A:$A, 0),
        _xlfn.VSTACK(INDEX(Risks!$B:$B, _xlpm.matchRow), INDEX(Risks!$C:$C, _xlpm.matchRow))
    ),
    ""
)</f>
        <v/>
      </c>
      <c r="J7" s="198" t="str" cm="1">
        <f t="array" ref="J7">IF(J6&lt;&gt;"",
    _xlfn.LET(
        _xlpm.id, J6,
        _xlpm.matchRow, _xlfn.XMATCH(_xlpm.id, Risks!$A:$A, 0),
        _xlfn.VSTACK(INDEX(Risks!$B:$B, _xlpm.matchRow), INDEX(Risks!$C:$C, _xlpm.matchRow))
    ),
    ""
)</f>
        <v/>
      </c>
      <c r="K7" s="198" t="str" cm="1">
        <f t="array" ref="K7">IF(K6&lt;&gt;"",
    _xlfn.LET(
        _xlpm.id, K6,
        _xlpm.matchRow, _xlfn.XMATCH(_xlpm.id, Risks!$A:$A, 0),
        _xlfn.VSTACK(INDEX(Risks!$B:$B, _xlpm.matchRow), INDEX(Risks!$C:$C, _xlpm.matchRow))
    ),
    ""
)</f>
        <v/>
      </c>
      <c r="L7" s="198" t="str" cm="1">
        <f t="array" ref="L7">IF(L6&lt;&gt;"",
    _xlfn.LET(
        _xlpm.id, L6,
        _xlpm.matchRow, _xlfn.XMATCH(_xlpm.id, Risks!$A:$A, 0),
        _xlfn.VSTACK(INDEX(Risks!$B:$B, _xlpm.matchRow), INDEX(Risks!$C:$C, _xlpm.matchRow))
    ),
    ""
)</f>
        <v/>
      </c>
      <c r="M7" s="198" t="str" cm="1">
        <f t="array" ref="M7">IF(M6&lt;&gt;"",
    _xlfn.LET(
        _xlpm.id, M6,
        _xlpm.matchRow, _xlfn.XMATCH(_xlpm.id, Risks!$A:$A, 0),
        _xlfn.VSTACK(INDEX(Risks!$B:$B, _xlpm.matchRow), INDEX(Risks!$C:$C, _xlpm.matchRow))
    ),
    ""
)</f>
        <v/>
      </c>
      <c r="N7" s="198" t="str" cm="1">
        <f t="array" ref="N7">IF(N6&lt;&gt;"",
    _xlfn.LET(
        _xlpm.id, N6,
        _xlpm.matchRow, _xlfn.XMATCH(_xlpm.id, Risks!$A:$A, 0),
        _xlfn.VSTACK(INDEX(Risks!$B:$B, _xlpm.matchRow), INDEX(Risks!$C:$C, _xlpm.matchRow))
    ),
    ""
)</f>
        <v/>
      </c>
      <c r="O7" s="198" t="str" cm="1">
        <f t="array" ref="O7">IF(O6&lt;&gt;"",
    _xlfn.LET(
        _xlpm.id, O6,
        _xlpm.matchRow, _xlfn.XMATCH(_xlpm.id, Risks!$A:$A, 0),
        _xlfn.VSTACK(INDEX(Risks!$B:$B, _xlpm.matchRow), INDEX(Risks!$C:$C, _xlpm.matchRow))
    ),
    ""
)</f>
        <v/>
      </c>
      <c r="P7" s="198" t="str" cm="1">
        <f t="array" ref="P7">IF(P6&lt;&gt;"",
    _xlfn.LET(
        _xlpm.id, P6,
        _xlpm.matchRow, _xlfn.XMATCH(_xlpm.id, Risks!$A:$A, 0),
        _xlfn.VSTACK(INDEX(Risks!$B:$B, _xlpm.matchRow), INDEX(Risks!$C:$C, _xlpm.matchRow))
    ),
    ""
)</f>
        <v/>
      </c>
      <c r="Q7" s="198" t="str" cm="1">
        <f t="array" ref="Q7">IF(Q6&lt;&gt;"",
    _xlfn.LET(
        _xlpm.id, Q6,
        _xlpm.matchRow, _xlfn.XMATCH(_xlpm.id, Risks!$A:$A, 0),
        _xlfn.VSTACK(INDEX(Risks!$B:$B, _xlpm.matchRow), INDEX(Risks!$C:$C, _xlpm.matchRow))
    ),
    ""
)</f>
        <v/>
      </c>
      <c r="R7" s="198" t="str" cm="1">
        <f t="array" ref="R7">IF(R6&lt;&gt;"",
    _xlfn.LET(
        _xlpm.id, R6,
        _xlpm.matchRow, _xlfn.XMATCH(_xlpm.id, Risks!$A:$A, 0),
        _xlfn.VSTACK(INDEX(Risks!$B:$B, _xlpm.matchRow), INDEX(Risks!$C:$C, _xlpm.matchRow))
    ),
    ""
)</f>
        <v/>
      </c>
      <c r="S7" s="198" t="str" cm="1">
        <f t="array" ref="S7">IF(S6&lt;&gt;"",
    _xlfn.LET(
        _xlpm.id, S6,
        _xlpm.matchRow, _xlfn.XMATCH(_xlpm.id, Risks!$A:$A, 0),
        _xlfn.VSTACK(INDEX(Risks!$B:$B, _xlpm.matchRow), INDEX(Risks!$C:$C, _xlpm.matchRow))
    ),
    ""
)</f>
        <v/>
      </c>
      <c r="T7" s="198" t="str" cm="1">
        <f t="array" ref="T7">IF(T6&lt;&gt;"",
    _xlfn.LET(
        _xlpm.id, T6,
        _xlpm.matchRow, _xlfn.XMATCH(_xlpm.id, Risks!$A:$A, 0),
        _xlfn.VSTACK(INDEX(Risks!$B:$B, _xlpm.matchRow), INDEX(Risks!$C:$C, _xlpm.matchRow))
    ),
    ""
)</f>
        <v/>
      </c>
      <c r="U7" s="198" t="str" cm="1">
        <f t="array" ref="U7">IF(U6&lt;&gt;"",
    _xlfn.LET(
        _xlpm.id, U6,
        _xlpm.matchRow, _xlfn.XMATCH(_xlpm.id, Risks!$A:$A, 0),
        _xlfn.VSTACK(INDEX(Risks!$B:$B, _xlpm.matchRow), INDEX(Risks!$C:$C, _xlpm.matchRow))
    ),
    ""
)</f>
        <v/>
      </c>
      <c r="V7" s="198" t="str" cm="1">
        <f t="array" ref="V7">IF(V6&lt;&gt;"",
    _xlfn.LET(
        _xlpm.id, V6,
        _xlpm.matchRow, _xlfn.XMATCH(_xlpm.id, Risks!$A:$A, 0),
        _xlfn.VSTACK(INDEX(Risks!$B:$B, _xlpm.matchRow), INDEX(Risks!$C:$C, _xlpm.matchRow))
    ),
    ""
)</f>
        <v/>
      </c>
      <c r="W7" s="198" t="str" cm="1">
        <f t="array" ref="W7">IF(W6&lt;&gt;"",
    _xlfn.LET(
        _xlpm.id, W6,
        _xlpm.matchRow, _xlfn.XMATCH(_xlpm.id, Risks!$A:$A, 0),
        _xlfn.VSTACK(INDEX(Risks!$B:$B, _xlpm.matchRow), INDEX(Risks!$C:$C, _xlpm.matchRow))
    ),
    ""
)</f>
        <v/>
      </c>
      <c r="X7" s="198" t="str" cm="1">
        <f t="array" ref="X7">IF(X6&lt;&gt;"",
    _xlfn.LET(
        _xlpm.id, X6,
        _xlpm.matchRow, _xlfn.XMATCH(_xlpm.id, Risks!$A:$A, 0),
        _xlfn.VSTACK(INDEX(Risks!$B:$B, _xlpm.matchRow), INDEX(Risks!$C:$C, _xlpm.matchRow))
    ),
    ""
)</f>
        <v/>
      </c>
      <c r="Y7" s="198" t="str" cm="1">
        <f t="array" ref="Y7">IF(Y6&lt;&gt;"",
    _xlfn.LET(
        _xlpm.id, Y6,
        _xlpm.matchRow, _xlfn.XMATCH(_xlpm.id, Risks!$A:$A, 0),
        _xlfn.VSTACK(INDEX(Risks!$B:$B, _xlpm.matchRow), INDEX(Risks!$C:$C, _xlpm.matchRow))
    ),
    ""
)</f>
        <v/>
      </c>
      <c r="Z7" s="198" t="str" cm="1">
        <f t="array" ref="Z7">IF(Z6&lt;&gt;"",
    _xlfn.LET(
        _xlpm.id, Z6,
        _xlpm.matchRow, _xlfn.XMATCH(_xlpm.id, Risks!$A:$A, 0),
        _xlfn.VSTACK(INDEX(Risks!$B:$B, _xlpm.matchRow), INDEX(Risks!$C:$C, _xlpm.matchRow))
    ),
    ""
)</f>
        <v/>
      </c>
      <c r="AA7" s="198" t="str" cm="1">
        <f t="array" ref="AA7">IF(AA6&lt;&gt;"",
    _xlfn.LET(
        _xlpm.id, AA6,
        _xlpm.matchRow, _xlfn.XMATCH(_xlpm.id, Risks!$A:$A, 0),
        _xlfn.VSTACK(INDEX(Risks!$B:$B, _xlpm.matchRow), INDEX(Risks!$C:$C, _xlpm.matchRow))
    ),
    ""
)</f>
        <v/>
      </c>
      <c r="AB7" s="198" t="str" cm="1">
        <f t="array" ref="AB7">IF(AB6&lt;&gt;"",
    _xlfn.LET(
        _xlpm.id, AB6,
        _xlpm.matchRow, _xlfn.XMATCH(_xlpm.id, Risks!$A:$A, 0),
        _xlfn.VSTACK(INDEX(Risks!$B:$B, _xlpm.matchRow), INDEX(Risks!$C:$C, _xlpm.matchRow))
    ),
    ""
)</f>
        <v/>
      </c>
      <c r="AC7" s="198" t="str" cm="1">
        <f t="array" ref="AC7">IF(AC6&lt;&gt;"",
    _xlfn.LET(
        _xlpm.id, AC6,
        _xlpm.matchRow, _xlfn.XMATCH(_xlpm.id, Risks!$A:$A, 0),
        _xlfn.VSTACK(INDEX(Risks!$B:$B, _xlpm.matchRow), INDEX(Risks!$C:$C, _xlpm.matchRow))
    ),
    ""
)</f>
        <v/>
      </c>
      <c r="AD7" s="198" t="str" cm="1">
        <f t="array" ref="AD7">IF(AD6&lt;&gt;"",
    _xlfn.LET(
        _xlpm.id, AD6,
        _xlpm.matchRow, _xlfn.XMATCH(_xlpm.id, Risks!$A:$A, 0),
        _xlfn.VSTACK(INDEX(Risks!$B:$B, _xlpm.matchRow), INDEX(Risks!$C:$C, _xlpm.matchRow))
    ),
    ""
)</f>
        <v/>
      </c>
      <c r="AE7" s="198" t="str" cm="1">
        <f t="array" ref="AE7">IF(AE6&lt;&gt;"",
    _xlfn.LET(
        _xlpm.id, AE6,
        _xlpm.matchRow, _xlfn.XMATCH(_xlpm.id, Risks!$A:$A, 0),
        _xlfn.VSTACK(INDEX(Risks!$B:$B, _xlpm.matchRow), INDEX(Risks!$C:$C, _xlpm.matchRow))
    ),
    ""
)</f>
        <v/>
      </c>
      <c r="AF7" s="198" t="str" cm="1">
        <f t="array" ref="AF7">IF(AF6&lt;&gt;"",
    _xlfn.LET(
        _xlpm.id, AF6,
        _xlpm.matchRow, _xlfn.XMATCH(_xlpm.id, Risks!$A:$A, 0),
        _xlfn.VSTACK(INDEX(Risks!$B:$B, _xlpm.matchRow), INDEX(Risks!$C:$C, _xlpm.matchRow))
    ),
    ""
)</f>
        <v/>
      </c>
      <c r="AG7" s="198" t="str" cm="1">
        <f t="array" ref="AG7">IF(AG6&lt;&gt;"",
    _xlfn.LET(
        _xlpm.id, AG6,
        _xlpm.matchRow, _xlfn.XMATCH(_xlpm.id, Risks!$A:$A, 0),
        _xlfn.VSTACK(INDEX(Risks!$B:$B, _xlpm.matchRow), INDEX(Risks!$C:$C, _xlpm.matchRow))
    ),
    ""
)</f>
        <v/>
      </c>
      <c r="AH7" s="198" t="str" cm="1">
        <f t="array" ref="AH7">IF(AH6&lt;&gt;"",
    _xlfn.LET(
        _xlpm.id, AH6,
        _xlpm.matchRow, _xlfn.XMATCH(_xlpm.id, Risks!$A:$A, 0),
        _xlfn.VSTACK(INDEX(Risks!$B:$B, _xlpm.matchRow), INDEX(Risks!$C:$C, _xlpm.matchRow))
    ),
    ""
)</f>
        <v/>
      </c>
      <c r="AI7" s="198" t="str" cm="1">
        <f t="array" ref="AI7">IF(AI6&lt;&gt;"",
    _xlfn.LET(
        _xlpm.id, AI6,
        _xlpm.matchRow, _xlfn.XMATCH(_xlpm.id, Risks!$A:$A, 0),
        _xlfn.VSTACK(INDEX(Risks!$B:$B, _xlpm.matchRow), INDEX(Risks!$C:$C, _xlpm.matchRow))
    ),
    ""
)</f>
        <v/>
      </c>
      <c r="AJ7" s="198" t="str" cm="1">
        <f t="array" ref="AJ7">IF(AJ6&lt;&gt;"",
    _xlfn.LET(
        _xlpm.id, AJ6,
        _xlpm.matchRow, _xlfn.XMATCH(_xlpm.id, Risks!$A:$A, 0),
        _xlfn.VSTACK(INDEX(Risks!$B:$B, _xlpm.matchRow), INDEX(Risks!$C:$C, _xlpm.matchRow))
    ),
    ""
)</f>
        <v/>
      </c>
      <c r="AK7" s="198" t="str" cm="1">
        <f t="array" ref="AK7">IF(AK6&lt;&gt;"",
    _xlfn.LET(
        _xlpm.id, AK6,
        _xlpm.matchRow, _xlfn.XMATCH(_xlpm.id, Risks!$A:$A, 0),
        _xlfn.VSTACK(INDEX(Risks!$B:$B, _xlpm.matchRow), INDEX(Risks!$C:$C, _xlpm.matchRow))
    ),
    ""
)</f>
        <v/>
      </c>
      <c r="AL7" s="198" t="str" cm="1">
        <f t="array" ref="AL7">IF(AL6&lt;&gt;"",
    _xlfn.LET(
        _xlpm.id, AL6,
        _xlpm.matchRow, _xlfn.XMATCH(_xlpm.id, Risks!$A:$A, 0),
        _xlfn.VSTACK(INDEX(Risks!$B:$B, _xlpm.matchRow), INDEX(Risks!$C:$C, _xlpm.matchRow))
    ),
    ""
)</f>
        <v/>
      </c>
      <c r="AM7" s="198" t="str" cm="1">
        <f t="array" ref="AM7">IF(AM6&lt;&gt;"",
    _xlfn.LET(
        _xlpm.id, AM6,
        _xlpm.matchRow, _xlfn.XMATCH(_xlpm.id, Risks!$A:$A, 0),
        _xlfn.VSTACK(INDEX(Risks!$B:$B, _xlpm.matchRow), INDEX(Risks!$C:$C, _xlpm.matchRow))
    ),
    ""
)</f>
        <v/>
      </c>
      <c r="AN7" s="198" t="str" cm="1">
        <f t="array" ref="AN7">IF(AN6&lt;&gt;"",
    _xlfn.LET(
        _xlpm.id, AN6,
        _xlpm.matchRow, _xlfn.XMATCH(_xlpm.id, Risks!$A:$A, 0),
        _xlfn.VSTACK(INDEX(Risks!$B:$B, _xlpm.matchRow), INDEX(Risks!$C:$C, _xlpm.matchRow))
    ),
    ""
)</f>
        <v/>
      </c>
      <c r="AO7" s="198" t="str" cm="1">
        <f t="array" ref="AO7">IF(AO6&lt;&gt;"",
    _xlfn.LET(
        _xlpm.id, AO6,
        _xlpm.matchRow, _xlfn.XMATCH(_xlpm.id, Risks!$A:$A, 0),
        _xlfn.VSTACK(INDEX(Risks!$B:$B, _xlpm.matchRow), INDEX(Risks!$C:$C, _xlpm.matchRow))
    ),
    ""
)</f>
        <v/>
      </c>
      <c r="AP7" s="198" t="str" cm="1">
        <f t="array" ref="AP7">IF(AP6&lt;&gt;"",
    _xlfn.LET(
        _xlpm.id, AP6,
        _xlpm.matchRow, _xlfn.XMATCH(_xlpm.id, Risks!$A:$A, 0),
        _xlfn.VSTACK(INDEX(Risks!$B:$B, _xlpm.matchRow), INDEX(Risks!$C:$C, _xlpm.matchRow))
    ),
    ""
)</f>
        <v/>
      </c>
      <c r="AQ7" s="198" t="str" cm="1">
        <f t="array" ref="AQ7">IF(AQ6&lt;&gt;"",
    _xlfn.LET(
        _xlpm.id, AQ6,
        _xlpm.matchRow, _xlfn.XMATCH(_xlpm.id, Risks!$A:$A, 0),
        _xlfn.VSTACK(INDEX(Risks!$B:$B, _xlpm.matchRow), INDEX(Risks!$C:$C, _xlpm.matchRow))
    ),
    ""
)</f>
        <v/>
      </c>
      <c r="AR7" s="198" t="str" cm="1">
        <f t="array" ref="AR7">IF(AR6&lt;&gt;"",
    _xlfn.LET(
        _xlpm.id, AR6,
        _xlpm.matchRow, _xlfn.XMATCH(_xlpm.id, Risks!$A:$A, 0),
        _xlfn.VSTACK(INDEX(Risks!$B:$B, _xlpm.matchRow), INDEX(Risks!$C:$C, _xlpm.matchRow))
    ),
    ""
)</f>
        <v/>
      </c>
      <c r="AS7" s="198" t="str" cm="1">
        <f t="array" ref="AS7">IF(AS6&lt;&gt;"",
    _xlfn.LET(
        _xlpm.id, AS6,
        _xlpm.matchRow, _xlfn.XMATCH(_xlpm.id, Risks!$A:$A, 0),
        _xlfn.VSTACK(INDEX(Risks!$B:$B, _xlpm.matchRow), INDEX(Risks!$C:$C, _xlpm.matchRow))
    ),
    ""
)</f>
        <v/>
      </c>
      <c r="AT7" s="198" t="str" cm="1">
        <f t="array" ref="AT7">IF(AT6&lt;&gt;"",
    _xlfn.LET(
        _xlpm.id, AT6,
        _xlpm.matchRow, _xlfn.XMATCH(_xlpm.id, Risks!$A:$A, 0),
        _xlfn.VSTACK(INDEX(Risks!$B:$B, _xlpm.matchRow), INDEX(Risks!$C:$C, _xlpm.matchRow))
    ),
    ""
)</f>
        <v/>
      </c>
      <c r="AU7" s="198" t="str" cm="1">
        <f t="array" ref="AU7">IF(AU6&lt;&gt;"",
    _xlfn.LET(
        _xlpm.id, AU6,
        _xlpm.matchRow, _xlfn.XMATCH(_xlpm.id, Risks!$A:$A, 0),
        _xlfn.VSTACK(INDEX(Risks!$B:$B, _xlpm.matchRow), INDEX(Risks!$C:$C, _xlpm.matchRow))
    ),
    ""
)</f>
        <v/>
      </c>
      <c r="AV7" s="198" t="str" cm="1">
        <f t="array" ref="AV7">IF(AV6&lt;&gt;"",
    _xlfn.LET(
        _xlpm.id, AV6,
        _xlpm.matchRow, _xlfn.XMATCH(_xlpm.id, Risks!$A:$A, 0),
        _xlfn.VSTACK(INDEX(Risks!$B:$B, _xlpm.matchRow), INDEX(Risks!$C:$C, _xlpm.matchRow))
    ),
    ""
)</f>
        <v/>
      </c>
      <c r="AW7" s="198" t="str" cm="1">
        <f t="array" ref="AW7">IF(AW6&lt;&gt;"",
    _xlfn.LET(
        _xlpm.id, AW6,
        _xlpm.matchRow, _xlfn.XMATCH(_xlpm.id, Risks!$A:$A, 0),
        _xlfn.VSTACK(INDEX(Risks!$B:$B, _xlpm.matchRow), INDEX(Risks!$C:$C, _xlpm.matchRow))
    ),
    ""
)</f>
        <v/>
      </c>
      <c r="AX7" s="198" t="str" cm="1">
        <f t="array" ref="AX7">IF(AX6&lt;&gt;"",
    _xlfn.LET(
        _xlpm.id, AX6,
        _xlpm.matchRow, _xlfn.XMATCH(_xlpm.id, Risks!$A:$A, 0),
        _xlfn.VSTACK(INDEX(Risks!$B:$B, _xlpm.matchRow), INDEX(Risks!$C:$C, _xlpm.matchRow))
    ),
    ""
)</f>
        <v/>
      </c>
      <c r="AY7" s="198" t="str" cm="1">
        <f t="array" ref="AY7">IF(AY6&lt;&gt;"",
    _xlfn.LET(
        _xlpm.id, AY6,
        _xlpm.matchRow, _xlfn.XMATCH(_xlpm.id, Risks!$A:$A, 0),
        _xlfn.VSTACK(INDEX(Risks!$B:$B, _xlpm.matchRow), INDEX(Risks!$C:$C, _xlpm.matchRow))
    ),
    ""
)</f>
        <v/>
      </c>
      <c r="AZ7" s="198" t="str" cm="1">
        <f t="array" ref="AZ7">IF(AZ6&lt;&gt;"",
    _xlfn.LET(
        _xlpm.id, AZ6,
        _xlpm.matchRow, _xlfn.XMATCH(_xlpm.id, Risks!$A:$A, 0),
        _xlfn.VSTACK(INDEX(Risks!$B:$B, _xlpm.matchRow), INDEX(Risks!$C:$C, _xlpm.matchRow))
    ),
    ""
)</f>
        <v/>
      </c>
      <c r="BA7" s="198" t="str" cm="1">
        <f t="array" ref="BA7">IF(BA6&lt;&gt;"",
    _xlfn.LET(
        _xlpm.id, BA6,
        _xlpm.matchRow, _xlfn.XMATCH(_xlpm.id, Risks!$A:$A, 0),
        _xlfn.VSTACK(INDEX(Risks!$B:$B, _xlpm.matchRow), INDEX(Risks!$C:$C, _xlpm.matchRow))
    ),
    ""
)</f>
        <v/>
      </c>
      <c r="BB7" s="198" t="str" cm="1">
        <f t="array" ref="BB7">IF(BB6&lt;&gt;"",
    _xlfn.LET(
        _xlpm.id, BB6,
        _xlpm.matchRow, _xlfn.XMATCH(_xlpm.id, Risks!$A:$A, 0),
        _xlfn.VSTACK(INDEX(Risks!$B:$B, _xlpm.matchRow), INDEX(Risks!$C:$C, _xlpm.matchRow))
    ),
    ""
)</f>
        <v/>
      </c>
      <c r="BC7" s="198" t="str" cm="1">
        <f t="array" ref="BC7">IF(BC6&lt;&gt;"",
    _xlfn.LET(
        _xlpm.id, BC6,
        _xlpm.matchRow, _xlfn.XMATCH(_xlpm.id, Risks!$A:$A, 0),
        _xlfn.VSTACK(INDEX(Risks!$B:$B, _xlpm.matchRow), INDEX(Risks!$C:$C, _xlpm.matchRow))
    ),
    ""
)</f>
        <v/>
      </c>
      <c r="BD7" s="198" t="str" cm="1">
        <f t="array" ref="BD7">IF(BD6&lt;&gt;"",
    _xlfn.LET(
        _xlpm.id, BD6,
        _xlpm.matchRow, _xlfn.XMATCH(_xlpm.id, Risks!$A:$A, 0),
        _xlfn.VSTACK(INDEX(Risks!$B:$B, _xlpm.matchRow), INDEX(Risks!$C:$C, _xlpm.matchRow))
    ),
    ""
)</f>
        <v/>
      </c>
      <c r="BE7" s="198" t="str" cm="1">
        <f t="array" ref="BE7">IF(BE6&lt;&gt;"",
    _xlfn.LET(
        _xlpm.id, BE6,
        _xlpm.matchRow, _xlfn.XMATCH(_xlpm.id, Risks!$A:$A, 0),
        _xlfn.VSTACK(INDEX(Risks!$B:$B, _xlpm.matchRow), INDEX(Risks!$C:$C, _xlpm.matchRow))
    ),
    ""
)</f>
        <v/>
      </c>
      <c r="BF7" s="198" t="str" cm="1">
        <f t="array" ref="BF7">IF(BF6&lt;&gt;"",
    _xlfn.LET(
        _xlpm.id, BF6,
        _xlpm.matchRow, _xlfn.XMATCH(_xlpm.id, Risks!$A:$A, 0),
        _xlfn.VSTACK(INDEX(Risks!$B:$B, _xlpm.matchRow), INDEX(Risks!$C:$C, _xlpm.matchRow))
    ),
    ""
)</f>
        <v/>
      </c>
      <c r="BG7" s="198" t="str" cm="1">
        <f t="array" ref="BG7">IF(BG6&lt;&gt;"",
    _xlfn.LET(
        _xlpm.id, BG6,
        _xlpm.matchRow, _xlfn.XMATCH(_xlpm.id, Risks!$A:$A, 0),
        _xlfn.VSTACK(INDEX(Risks!$B:$B, _xlpm.matchRow), INDEX(Risks!$C:$C, _xlpm.matchRow))
    ),
    ""
)</f>
        <v/>
      </c>
      <c r="BH7" s="198" t="str" cm="1">
        <f t="array" ref="BH7">IF(BH6&lt;&gt;"",
    _xlfn.LET(
        _xlpm.id, BH6,
        _xlpm.matchRow, _xlfn.XMATCH(_xlpm.id, Risks!$A:$A, 0),
        _xlfn.VSTACK(INDEX(Risks!$B:$B, _xlpm.matchRow), INDEX(Risks!$C:$C, _xlpm.matchRow))
    ),
    ""
)</f>
        <v/>
      </c>
      <c r="BI7" s="198" t="str" cm="1">
        <f t="array" ref="BI7">IF(BI6&lt;&gt;"",
    _xlfn.LET(
        _xlpm.id, BI6,
        _xlpm.matchRow, _xlfn.XMATCH(_xlpm.id, Risks!$A:$A, 0),
        _xlfn.VSTACK(INDEX(Risks!$B:$B, _xlpm.matchRow), INDEX(Risks!$C:$C, _xlpm.matchRow))
    ),
    ""
)</f>
        <v/>
      </c>
      <c r="BJ7" s="198" t="str" cm="1">
        <f t="array" ref="BJ7">IF(BJ6&lt;&gt;"",
    _xlfn.LET(
        _xlpm.id, BJ6,
        _xlpm.matchRow, _xlfn.XMATCH(_xlpm.id, Risks!$A:$A, 0),
        _xlfn.VSTACK(INDEX(Risks!$B:$B, _xlpm.matchRow), INDEX(Risks!$C:$C, _xlpm.matchRow))
    ),
    ""
)</f>
        <v/>
      </c>
      <c r="BK7" s="198" t="str" cm="1">
        <f t="array" ref="BK7">IF(BK6&lt;&gt;"",
    _xlfn.LET(
        _xlpm.id, BK6,
        _xlpm.matchRow, _xlfn.XMATCH(_xlpm.id, Risks!$A:$A, 0),
        _xlfn.VSTACK(INDEX(Risks!$B:$B, _xlpm.matchRow), INDEX(Risks!$C:$C, _xlpm.matchRow))
    ),
    ""
)</f>
        <v/>
      </c>
      <c r="BL7" s="198" t="str" cm="1">
        <f t="array" ref="BL7">IF(BL6&lt;&gt;"",
    _xlfn.LET(
        _xlpm.id, BL6,
        _xlpm.matchRow, _xlfn.XMATCH(_xlpm.id, Risks!$A:$A, 0),
        _xlfn.VSTACK(INDEX(Risks!$B:$B, _xlpm.matchRow), INDEX(Risks!$C:$C, _xlpm.matchRow))
    ),
    ""
)</f>
        <v/>
      </c>
      <c r="BM7" s="198" t="str" cm="1">
        <f t="array" ref="BM7">IF(BM6&lt;&gt;"",
    _xlfn.LET(
        _xlpm.id, BM6,
        _xlpm.matchRow, _xlfn.XMATCH(_xlpm.id, Risks!$A:$A, 0),
        _xlfn.VSTACK(INDEX(Risks!$B:$B, _xlpm.matchRow), INDEX(Risks!$C:$C, _xlpm.matchRow))
    ),
    ""
)</f>
        <v/>
      </c>
      <c r="BN7" s="198" t="str" cm="1">
        <f t="array" ref="BN7">IF(BN6&lt;&gt;"",
    _xlfn.LET(
        _xlpm.id, BN6,
        _xlpm.matchRow, _xlfn.XMATCH(_xlpm.id, Risks!$A:$A, 0),
        _xlfn.VSTACK(INDEX(Risks!$B:$B, _xlpm.matchRow), INDEX(Risks!$C:$C, _xlpm.matchRow))
    ),
    ""
)</f>
        <v/>
      </c>
      <c r="BO7" s="198" t="str" cm="1">
        <f t="array" ref="BO7">IF(BO6&lt;&gt;"",
    _xlfn.LET(
        _xlpm.id, BO6,
        _xlpm.matchRow, _xlfn.XMATCH(_xlpm.id, Risks!$A:$A, 0),
        _xlfn.VSTACK(INDEX(Risks!$B:$B, _xlpm.matchRow), INDEX(Risks!$C:$C, _xlpm.matchRow))
    ),
    ""
)</f>
        <v/>
      </c>
      <c r="BP7" s="198" t="str" cm="1">
        <f t="array" ref="BP7">IF(BP6&lt;&gt;"",
    _xlfn.LET(
        _xlpm.id, BP6,
        _xlpm.matchRow, _xlfn.XMATCH(_xlpm.id, Risks!$A:$A, 0),
        _xlfn.VSTACK(INDEX(Risks!$B:$B, _xlpm.matchRow), INDEX(Risks!$C:$C, _xlpm.matchRow))
    ),
    ""
)</f>
        <v/>
      </c>
      <c r="BQ7" s="198" t="str" cm="1">
        <f t="array" ref="BQ7">IF(BQ6&lt;&gt;"",
    _xlfn.LET(
        _xlpm.id, BQ6,
        _xlpm.matchRow, _xlfn.XMATCH(_xlpm.id, Risks!$A:$A, 0),
        _xlfn.VSTACK(INDEX(Risks!$B:$B, _xlpm.matchRow), INDEX(Risks!$C:$C, _xlpm.matchRow))
    ),
    ""
)</f>
        <v/>
      </c>
      <c r="BR7" s="198" t="str" cm="1">
        <f t="array" ref="BR7">IF(BR6&lt;&gt;"",
    _xlfn.LET(
        _xlpm.id, BR6,
        _xlpm.matchRow, _xlfn.XMATCH(_xlpm.id, Risks!$A:$A, 0),
        _xlfn.VSTACK(INDEX(Risks!$B:$B, _xlpm.matchRow), INDEX(Risks!$C:$C, _xlpm.matchRow))
    ),
    ""
)</f>
        <v/>
      </c>
      <c r="BS7" s="198" t="str" cm="1">
        <f t="array" ref="BS7">IF(BS6&lt;&gt;"",
    _xlfn.LET(
        _xlpm.id, BS6,
        _xlpm.matchRow, _xlfn.XMATCH(_xlpm.id, Risks!$A:$A, 0),
        _xlfn.VSTACK(INDEX(Risks!$B:$B, _xlpm.matchRow), INDEX(Risks!$C:$C, _xlpm.matchRow))
    ),
    ""
)</f>
        <v/>
      </c>
      <c r="BT7" s="198" t="str" cm="1">
        <f t="array" ref="BT7">IF(BT6&lt;&gt;"",
    _xlfn.LET(
        _xlpm.id, BT6,
        _xlpm.matchRow, _xlfn.XMATCH(_xlpm.id, Risks!$A:$A, 0),
        _xlfn.VSTACK(INDEX(Risks!$B:$B, _xlpm.matchRow), INDEX(Risks!$C:$C, _xlpm.matchRow))
    ),
    ""
)</f>
        <v/>
      </c>
      <c r="BU7" s="198" t="str" cm="1">
        <f t="array" ref="BU7">IF(BU6&lt;&gt;"",
    _xlfn.LET(
        _xlpm.id, BU6,
        _xlpm.matchRow, _xlfn.XMATCH(_xlpm.id, Risks!$A:$A, 0),
        _xlfn.VSTACK(INDEX(Risks!$B:$B, _xlpm.matchRow), INDEX(Risks!$C:$C, _xlpm.matchRow))
    ),
    ""
)</f>
        <v/>
      </c>
      <c r="BV7" s="198" t="str" cm="1">
        <f t="array" ref="BV7">IF(BV6&lt;&gt;"",
    _xlfn.LET(
        _xlpm.id, BV6,
        _xlpm.matchRow, _xlfn.XMATCH(_xlpm.id, Risks!$A:$A, 0),
        _xlfn.VSTACK(INDEX(Risks!$B:$B, _xlpm.matchRow), INDEX(Risks!$C:$C, _xlpm.matchRow))
    ),
    ""
)</f>
        <v/>
      </c>
      <c r="BW7" s="198" t="str" cm="1">
        <f t="array" ref="BW7">IF(BW6&lt;&gt;"",
    _xlfn.LET(
        _xlpm.id, BW6,
        _xlpm.matchRow, _xlfn.XMATCH(_xlpm.id, Risks!$A:$A, 0),
        _xlfn.VSTACK(INDEX(Risks!$B:$B, _xlpm.matchRow), INDEX(Risks!$C:$C, _xlpm.matchRow))
    ),
    ""
)</f>
        <v/>
      </c>
      <c r="BX7" s="198" t="str" cm="1">
        <f t="array" ref="BX7">IF(BX6&lt;&gt;"",
    _xlfn.LET(
        _xlpm.id, BX6,
        _xlpm.matchRow, _xlfn.XMATCH(_xlpm.id, Risks!$A:$A, 0),
        _xlfn.VSTACK(INDEX(Risks!$B:$B, _xlpm.matchRow), INDEX(Risks!$C:$C, _xlpm.matchRow))
    ),
    ""
)</f>
        <v/>
      </c>
      <c r="BY7" s="198" t="str" cm="1">
        <f t="array" ref="BY7">IF(BY6&lt;&gt;"",
    _xlfn.LET(
        _xlpm.id, BY6,
        _xlpm.matchRow, _xlfn.XMATCH(_xlpm.id, Risks!$A:$A, 0),
        _xlfn.VSTACK(INDEX(Risks!$B:$B, _xlpm.matchRow), INDEX(Risks!$C:$C, _xlpm.matchRow))
    ),
    ""
)</f>
        <v/>
      </c>
      <c r="BZ7" s="198" t="str" cm="1">
        <f t="array" ref="BZ7">IF(BZ6&lt;&gt;"",
    _xlfn.LET(
        _xlpm.id, BZ6,
        _xlpm.matchRow, _xlfn.XMATCH(_xlpm.id, Risks!$A:$A, 0),
        _xlfn.VSTACK(INDEX(Risks!$B:$B, _xlpm.matchRow), INDEX(Risks!$C:$C, _xlpm.matchRow))
    ),
    ""
)</f>
        <v/>
      </c>
      <c r="CA7" s="198" t="str" cm="1">
        <f t="array" ref="CA7">IF(CA6&lt;&gt;"",
    _xlfn.LET(
        _xlpm.id, CA6,
        _xlpm.matchRow, _xlfn.XMATCH(_xlpm.id, Risks!$A:$A, 0),
        _xlfn.VSTACK(INDEX(Risks!$B:$B, _xlpm.matchRow), INDEX(Risks!$C:$C, _xlpm.matchRow))
    ),
    ""
)</f>
        <v/>
      </c>
      <c r="CB7" s="198" t="str" cm="1">
        <f t="array" ref="CB7">IF(CB6&lt;&gt;"",
    _xlfn.LET(
        _xlpm.id, CB6,
        _xlpm.matchRow, _xlfn.XMATCH(_xlpm.id, Risks!$A:$A, 0),
        _xlfn.VSTACK(INDEX(Risks!$B:$B, _xlpm.matchRow), INDEX(Risks!$C:$C, _xlpm.matchRow))
    ),
    ""
)</f>
        <v/>
      </c>
      <c r="CC7" s="198" t="str" cm="1">
        <f t="array" ref="CC7">IF(CC6&lt;&gt;"",
    _xlfn.LET(
        _xlpm.id, CC6,
        _xlpm.matchRow, _xlfn.XMATCH(_xlpm.id, Risks!$A:$A, 0),
        _xlfn.VSTACK(INDEX(Risks!$B:$B, _xlpm.matchRow), INDEX(Risks!$C:$C, _xlpm.matchRow))
    ),
    ""
)</f>
        <v/>
      </c>
      <c r="CD7" s="198" t="str" cm="1">
        <f t="array" ref="CD7">IF(CD6&lt;&gt;"",
    _xlfn.LET(
        _xlpm.id, CD6,
        _xlpm.matchRow, _xlfn.XMATCH(_xlpm.id, Risks!$A:$A, 0),
        _xlfn.VSTACK(INDEX(Risks!$B:$B, _xlpm.matchRow), INDEX(Risks!$C:$C, _xlpm.matchRow))
    ),
    ""
)</f>
        <v/>
      </c>
      <c r="CE7" s="198" t="str" cm="1">
        <f t="array" ref="CE7">IF(CE6&lt;&gt;"",
    _xlfn.LET(
        _xlpm.id, CE6,
        _xlpm.matchRow, _xlfn.XMATCH(_xlpm.id, Risks!$A:$A, 0),
        _xlfn.VSTACK(INDEX(Risks!$B:$B, _xlpm.matchRow), INDEX(Risks!$C:$C, _xlpm.matchRow))
    ),
    ""
)</f>
        <v/>
      </c>
      <c r="CF7" s="198" t="str" cm="1">
        <f t="array" ref="CF7">IF(CF6&lt;&gt;"",
    _xlfn.LET(
        _xlpm.id, CF6,
        _xlpm.matchRow, _xlfn.XMATCH(_xlpm.id, Risks!$A:$A, 0),
        _xlfn.VSTACK(INDEX(Risks!$B:$B, _xlpm.matchRow), INDEX(Risks!$C:$C, _xlpm.matchRow))
    ),
    ""
)</f>
        <v/>
      </c>
      <c r="CG7" s="198" t="str" cm="1">
        <f t="array" ref="CG7">IF(CG6&lt;&gt;"",
    _xlfn.LET(
        _xlpm.id, CG6,
        _xlpm.matchRow, _xlfn.XMATCH(_xlpm.id, Risks!$A:$A, 0),
        _xlfn.VSTACK(INDEX(Risks!$B:$B, _xlpm.matchRow), INDEX(Risks!$C:$C, _xlpm.matchRow))
    ),
    ""
)</f>
        <v/>
      </c>
      <c r="CH7" s="198" t="str" cm="1">
        <f t="array" ref="CH7">IF(CH6&lt;&gt;"",
    _xlfn.LET(
        _xlpm.id, CH6,
        _xlpm.matchRow, _xlfn.XMATCH(_xlpm.id, Risks!$A:$A, 0),
        _xlfn.VSTACK(INDEX(Risks!$B:$B, _xlpm.matchRow), INDEX(Risks!$C:$C, _xlpm.matchRow))
    ),
    ""
)</f>
        <v/>
      </c>
      <c r="CI7" s="560"/>
    </row>
    <row r="8" spans="1:87" ht="162.75" customHeight="1">
      <c r="A8" s="601"/>
      <c r="C8" s="560"/>
      <c r="D8" s="560"/>
      <c r="E8" s="185" t="s">
        <v>144</v>
      </c>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560"/>
    </row>
    <row r="9" spans="1:87" s="196" customFormat="1" ht="37.5" customHeight="1">
      <c r="A9" s="604"/>
      <c r="C9" s="560"/>
      <c r="D9" s="560"/>
      <c r="E9" s="197" t="s">
        <v>145</v>
      </c>
      <c r="F9" s="201" t="s">
        <v>4030</v>
      </c>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560"/>
    </row>
    <row r="10" spans="1:87" s="196" customFormat="1" ht="37.5" customHeight="1">
      <c r="A10" s="604"/>
      <c r="C10" s="560"/>
      <c r="D10" s="560"/>
      <c r="E10" s="197" t="s">
        <v>147</v>
      </c>
      <c r="F10" s="201" t="s">
        <v>148</v>
      </c>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560"/>
    </row>
    <row r="11" spans="1:87" s="182" customFormat="1" ht="37.5" customHeight="1">
      <c r="A11" s="605"/>
      <c r="C11" s="560"/>
      <c r="D11" s="560"/>
      <c r="E11" s="185" t="s">
        <v>149</v>
      </c>
      <c r="F11" s="191" t="str" cm="1">
        <f t="array" ref="F11">IF(OR(F9="",F10=""),"",
  _xlfn.LET(
    _xlpm.ltxt, UPPER(TRIM(F9)),
    _xlpm.itxt, UPPER(TRIM(F10)),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Low</v>
      </c>
      <c r="G11" s="191" t="str" cm="1">
        <f t="array" ref="G11">IF(OR(G9="",G10=""),"",
  _xlfn.LET(
    _xlpm.ltxt, UPPER(TRIM(G9)),
    _xlpm.itxt, UPPER(TRIM(G10)),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H11" s="191" t="str" cm="1">
        <f t="array" ref="H11">IF(OR(H9="",H10=""),"",
  _xlfn.LET(
    _xlpm.ltxt, UPPER(TRIM(H9)),
    _xlpm.itxt, UPPER(TRIM(H10)),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I11" s="191" t="str" cm="1">
        <f t="array" ref="I11">IF(OR(I9="",I10=""),"",
  _xlfn.LET(
    _xlpm.ltxt, UPPER(TRIM(I9)),
    _xlpm.itxt, UPPER(TRIM(I10)),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J11" s="191" t="str" cm="1">
        <f t="array" ref="J11">IF(OR(J9="",J10=""),"",
  _xlfn.LET(
    _xlpm.ltxt, UPPER(TRIM(J9)),
    _xlpm.itxt, UPPER(TRIM(J10)),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K11" s="191" t="str" cm="1">
        <f t="array" ref="K11">IF(OR(K9="",K10=""),"",
  _xlfn.LET(
    _xlpm.ltxt, UPPER(TRIM(K9)),
    _xlpm.itxt, UPPER(TRIM(K10)),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L11" s="191" t="str" cm="1">
        <f t="array" ref="L11">IF(OR(L9="",L10=""),"",
  _xlfn.LET(
    _xlpm.ltxt, UPPER(TRIM(L9)),
    _xlpm.itxt, UPPER(TRIM(L10)),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M11" s="191" t="str" cm="1">
        <f t="array" ref="M11">IF(OR(M9="",M10=""),"",
  _xlfn.LET(
    _xlpm.ltxt, UPPER(TRIM(M9)),
    _xlpm.itxt, UPPER(TRIM(M10)),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N11" s="191" t="str" cm="1">
        <f t="array" ref="N11">IF(OR(N9="",N10=""),"",
  _xlfn.LET(
    _xlpm.ltxt, UPPER(TRIM(N9)),
    _xlpm.itxt, UPPER(TRIM(N10)),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O11" s="191" t="str" cm="1">
        <f t="array" ref="O11">IF(OR(O9="",O10=""),"",
  _xlfn.LET(
    _xlpm.ltxt, UPPER(TRIM(O9)),
    _xlpm.itxt, UPPER(TRIM(O10)),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P11" s="191" t="str" cm="1">
        <f t="array" ref="P11">IF(OR(P9="",P10=""),"",
  _xlfn.LET(
    _xlpm.ltxt, UPPER(TRIM(P9)),
    _xlpm.itxt, UPPER(TRIM(P10)),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Q11" s="191" t="str" cm="1">
        <f t="array" ref="Q11">IF(OR(Q9="",Q10=""),"",
  _xlfn.LET(
    _xlpm.ltxt, UPPER(TRIM(Q9)),
    _xlpm.itxt, UPPER(TRIM(Q10)),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R11" s="191" t="str" cm="1">
        <f t="array" ref="R11">IF(OR(R9="",R10=""),"",
  _xlfn.LET(
    _xlpm.ltxt, UPPER(TRIM(R9)),
    _xlpm.itxt, UPPER(TRIM(R10)),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S11" s="191" t="str" cm="1">
        <f t="array" ref="S11">IF(OR(S9="",S10=""),"",
  _xlfn.LET(
    _xlpm.ltxt, UPPER(TRIM(S9)),
    _xlpm.itxt, UPPER(TRIM(S10)),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T11" s="191" t="str" cm="1">
        <f t="array" ref="T11">IF(OR(T9="",T10=""),"",
  _xlfn.LET(
    _xlpm.ltxt, UPPER(TRIM(T9)),
    _xlpm.itxt, UPPER(TRIM(T10)),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U11" s="191" t="str" cm="1">
        <f t="array" ref="U11">IF(OR(U9="",U10=""),"",
  _xlfn.LET(
    _xlpm.ltxt, UPPER(TRIM(U9)),
    _xlpm.itxt, UPPER(TRIM(U10)),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V11" s="191" t="str" cm="1">
        <f t="array" ref="V11">IF(OR(V9="",V10=""),"",
  _xlfn.LET(
    _xlpm.ltxt, UPPER(TRIM(V9)),
    _xlpm.itxt, UPPER(TRIM(V10)),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W11" s="191" t="str" cm="1">
        <f t="array" ref="W11">IF(OR(W9="",W10=""),"",
  _xlfn.LET(
    _xlpm.ltxt, UPPER(TRIM(W9)),
    _xlpm.itxt, UPPER(TRIM(W10)),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X11" s="191" t="str" cm="1">
        <f t="array" ref="X11">IF(OR(X9="",X10=""),"",
  _xlfn.LET(
    _xlpm.ltxt, UPPER(TRIM(X9)),
    _xlpm.itxt, UPPER(TRIM(X10)),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Y11" s="191" t="str" cm="1">
        <f t="array" ref="Y11">IF(OR(Y9="",Y10=""),"",
  _xlfn.LET(
    _xlpm.ltxt, UPPER(TRIM(Y9)),
    _xlpm.itxt, UPPER(TRIM(Y10)),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Z11" s="191" t="str" cm="1">
        <f t="array" ref="Z11">IF(OR(Z9="",Z10=""),"",
  _xlfn.LET(
    _xlpm.ltxt, UPPER(TRIM(Z9)),
    _xlpm.itxt, UPPER(TRIM(Z10)),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A11" s="191" t="str" cm="1">
        <f t="array" ref="AA11">IF(OR(AA9="",AA10=""),"",
  _xlfn.LET(
    _xlpm.ltxt, UPPER(TRIM(AA9)),
    _xlpm.itxt, UPPER(TRIM(AA10)),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B11" s="191" t="str" cm="1">
        <f t="array" ref="AB11">IF(OR(AB9="",AB10=""),"",
  _xlfn.LET(
    _xlpm.ltxt, UPPER(TRIM(AB9)),
    _xlpm.itxt, UPPER(TRIM(AB10)),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C11" s="191" t="str" cm="1">
        <f t="array" ref="AC11">IF(OR(AC9="",AC10=""),"",
  _xlfn.LET(
    _xlpm.ltxt, UPPER(TRIM(AC9)),
    _xlpm.itxt, UPPER(TRIM(AC10)),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D11" s="191" t="str" cm="1">
        <f t="array" ref="AD11">IF(OR(AD9="",AD10=""),"",
  _xlfn.LET(
    _xlpm.ltxt, UPPER(TRIM(AD9)),
    _xlpm.itxt, UPPER(TRIM(AD10)),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E11" s="191" t="str" cm="1">
        <f t="array" ref="AE11">IF(OR(AE9="",AE10=""),"",
  _xlfn.LET(
    _xlpm.ltxt, UPPER(TRIM(AE9)),
    _xlpm.itxt, UPPER(TRIM(AE10)),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F11" s="191" t="str" cm="1">
        <f t="array" ref="AF11">IF(OR(AF9="",AF10=""),"",
  _xlfn.LET(
    _xlpm.ltxt, UPPER(TRIM(AF9)),
    _xlpm.itxt, UPPER(TRIM(AF10)),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G11" s="191" t="str" cm="1">
        <f t="array" ref="AG11">IF(OR(AG9="",AG10=""),"",
  _xlfn.LET(
    _xlpm.ltxt, UPPER(TRIM(AG9)),
    _xlpm.itxt, UPPER(TRIM(AG10)),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H11" s="191" t="str" cm="1">
        <f t="array" ref="AH11">IF(OR(AH9="",AH10=""),"",
  _xlfn.LET(
    _xlpm.ltxt, UPPER(TRIM(AH9)),
    _xlpm.itxt, UPPER(TRIM(AH10)),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I11" s="191" t="str" cm="1">
        <f t="array" ref="AI11">IF(OR(AI9="",AI10=""),"",
  _xlfn.LET(
    _xlpm.ltxt, UPPER(TRIM(AI9)),
    _xlpm.itxt, UPPER(TRIM(AI10)),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J11" s="191" t="str" cm="1">
        <f t="array" ref="AJ11">IF(OR(AJ9="",AJ10=""),"",
  _xlfn.LET(
    _xlpm.ltxt, UPPER(TRIM(AJ9)),
    _xlpm.itxt, UPPER(TRIM(AJ10)),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K11" s="191" t="str" cm="1">
        <f t="array" ref="AK11">IF(OR(AK9="",AK10=""),"",
  _xlfn.LET(
    _xlpm.ltxt, UPPER(TRIM(AK9)),
    _xlpm.itxt, UPPER(TRIM(AK10)),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L11" s="191" t="str" cm="1">
        <f t="array" ref="AL11">IF(OR(AL9="",AL10=""),"",
  _xlfn.LET(
    _xlpm.ltxt, UPPER(TRIM(AL9)),
    _xlpm.itxt, UPPER(TRIM(AL10)),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M11" s="191" t="str" cm="1">
        <f t="array" ref="AM11">IF(OR(AM9="",AM10=""),"",
  _xlfn.LET(
    _xlpm.ltxt, UPPER(TRIM(AM9)),
    _xlpm.itxt, UPPER(TRIM(AM10)),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N11" s="191" t="str" cm="1">
        <f t="array" ref="AN11">IF(OR(AN9="",AN10=""),"",
  _xlfn.LET(
    _xlpm.ltxt, UPPER(TRIM(AN9)),
    _xlpm.itxt, UPPER(TRIM(AN10)),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O11" s="191" t="str" cm="1">
        <f t="array" ref="AO11">IF(OR(AO9="",AO10=""),"",
  _xlfn.LET(
    _xlpm.ltxt, UPPER(TRIM(AO9)),
    _xlpm.itxt, UPPER(TRIM(AO10)),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P11" s="191" t="str" cm="1">
        <f t="array" ref="AP11">IF(OR(AP9="",AP10=""),"",
  _xlfn.LET(
    _xlpm.ltxt, UPPER(TRIM(AP9)),
    _xlpm.itxt, UPPER(TRIM(AP10)),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Q11" s="191" t="str" cm="1">
        <f t="array" ref="AQ11">IF(OR(AQ9="",AQ10=""),"",
  _xlfn.LET(
    _xlpm.ltxt, UPPER(TRIM(AQ9)),
    _xlpm.itxt, UPPER(TRIM(AQ10)),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R11" s="191" t="str" cm="1">
        <f t="array" ref="AR11">IF(OR(AR9="",AR10=""),"",
  _xlfn.LET(
    _xlpm.ltxt, UPPER(TRIM(AR9)),
    _xlpm.itxt, UPPER(TRIM(AR10)),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S11" s="191" t="str" cm="1">
        <f t="array" ref="AS11">IF(OR(AS9="",AS10=""),"",
  _xlfn.LET(
    _xlpm.ltxt, UPPER(TRIM(AS9)),
    _xlpm.itxt, UPPER(TRIM(AS10)),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T11" s="191" t="str" cm="1">
        <f t="array" ref="AT11">IF(OR(AT9="",AT10=""),"",
  _xlfn.LET(
    _xlpm.ltxt, UPPER(TRIM(AT9)),
    _xlpm.itxt, UPPER(TRIM(AT10)),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U11" s="191" t="str" cm="1">
        <f t="array" ref="AU11">IF(OR(AU9="",AU10=""),"",
  _xlfn.LET(
    _xlpm.ltxt, UPPER(TRIM(AU9)),
    _xlpm.itxt, UPPER(TRIM(AU10)),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V11" s="191" t="str" cm="1">
        <f t="array" ref="AV11">IF(OR(AV9="",AV10=""),"",
  _xlfn.LET(
    _xlpm.ltxt, UPPER(TRIM(AV9)),
    _xlpm.itxt, UPPER(TRIM(AV10)),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W11" s="191" t="str" cm="1">
        <f t="array" ref="AW11">IF(OR(AW9="",AW10=""),"",
  _xlfn.LET(
    _xlpm.ltxt, UPPER(TRIM(AW9)),
    _xlpm.itxt, UPPER(TRIM(AW10)),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X11" s="191" t="str" cm="1">
        <f t="array" ref="AX11">IF(OR(AX9="",AX10=""),"",
  _xlfn.LET(
    _xlpm.ltxt, UPPER(TRIM(AX9)),
    _xlpm.itxt, UPPER(TRIM(AX10)),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Y11" s="191" t="str" cm="1">
        <f t="array" ref="AY11">IF(OR(AY9="",AY10=""),"",
  _xlfn.LET(
    _xlpm.ltxt, UPPER(TRIM(AY9)),
    _xlpm.itxt, UPPER(TRIM(AY10)),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Z11" s="191" t="str" cm="1">
        <f t="array" ref="AZ11">IF(OR(AZ9="",AZ10=""),"",
  _xlfn.LET(
    _xlpm.ltxt, UPPER(TRIM(AZ9)),
    _xlpm.itxt, UPPER(TRIM(AZ10)),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A11" s="191" t="str" cm="1">
        <f t="array" ref="BA11">IF(OR(BA9="",BA10=""),"",
  _xlfn.LET(
    _xlpm.ltxt, UPPER(TRIM(BA9)),
    _xlpm.itxt, UPPER(TRIM(BA10)),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B11" s="191" t="str" cm="1">
        <f t="array" ref="BB11">IF(OR(BB9="",BB10=""),"",
  _xlfn.LET(
    _xlpm.ltxt, UPPER(TRIM(BB9)),
    _xlpm.itxt, UPPER(TRIM(BB10)),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C11" s="191" t="str" cm="1">
        <f t="array" ref="BC11">IF(OR(BC9="",BC10=""),"",
  _xlfn.LET(
    _xlpm.ltxt, UPPER(TRIM(BC9)),
    _xlpm.itxt, UPPER(TRIM(BC10)),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D11" s="191" t="str" cm="1">
        <f t="array" ref="BD11">IF(OR(BD9="",BD10=""),"",
  _xlfn.LET(
    _xlpm.ltxt, UPPER(TRIM(BD9)),
    _xlpm.itxt, UPPER(TRIM(BD10)),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E11" s="191" t="str" cm="1">
        <f t="array" ref="BE11">IF(OR(BE9="",BE10=""),"",
  _xlfn.LET(
    _xlpm.ltxt, UPPER(TRIM(BE9)),
    _xlpm.itxt, UPPER(TRIM(BE10)),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F11" s="191" t="str" cm="1">
        <f t="array" ref="BF11">IF(OR(BF9="",BF10=""),"",
  _xlfn.LET(
    _xlpm.ltxt, UPPER(TRIM(BF9)),
    _xlpm.itxt, UPPER(TRIM(BF10)),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G11" s="191" t="str" cm="1">
        <f t="array" ref="BG11">IF(OR(BG9="",BG10=""),"",
  _xlfn.LET(
    _xlpm.ltxt, UPPER(TRIM(BG9)),
    _xlpm.itxt, UPPER(TRIM(BG10)),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H11" s="191" t="str" cm="1">
        <f t="array" ref="BH11">IF(OR(BH9="",BH10=""),"",
  _xlfn.LET(
    _xlpm.ltxt, UPPER(TRIM(BH9)),
    _xlpm.itxt, UPPER(TRIM(BH10)),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I11" s="191" t="str" cm="1">
        <f t="array" ref="BI11">IF(OR(BI9="",BI10=""),"",
  _xlfn.LET(
    _xlpm.ltxt, UPPER(TRIM(BI9)),
    _xlpm.itxt, UPPER(TRIM(BI10)),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J11" s="191" t="str" cm="1">
        <f t="array" ref="BJ11">IF(OR(BJ9="",BJ10=""),"",
  _xlfn.LET(
    _xlpm.ltxt, UPPER(TRIM(BJ9)),
    _xlpm.itxt, UPPER(TRIM(BJ10)),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K11" s="191" t="str" cm="1">
        <f t="array" ref="BK11">IF(OR(BK9="",BK10=""),"",
  _xlfn.LET(
    _xlpm.ltxt, UPPER(TRIM(BK9)),
    _xlpm.itxt, UPPER(TRIM(BK10)),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L11" s="191" t="str" cm="1">
        <f t="array" ref="BL11">IF(OR(BL9="",BL10=""),"",
  _xlfn.LET(
    _xlpm.ltxt, UPPER(TRIM(BL9)),
    _xlpm.itxt, UPPER(TRIM(BL10)),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M11" s="191" t="str" cm="1">
        <f t="array" ref="BM11">IF(OR(BM9="",BM10=""),"",
  _xlfn.LET(
    _xlpm.ltxt, UPPER(TRIM(BM9)),
    _xlpm.itxt, UPPER(TRIM(BM10)),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N11" s="191" t="str" cm="1">
        <f t="array" ref="BN11">IF(OR(BN9="",BN10=""),"",
  _xlfn.LET(
    _xlpm.ltxt, UPPER(TRIM(BN9)),
    _xlpm.itxt, UPPER(TRIM(BN10)),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O11" s="191" t="str" cm="1">
        <f t="array" ref="BO11">IF(OR(BO9="",BO10=""),"",
  _xlfn.LET(
    _xlpm.ltxt, UPPER(TRIM(BO9)),
    _xlpm.itxt, UPPER(TRIM(BO10)),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P11" s="191" t="str" cm="1">
        <f t="array" ref="BP11">IF(OR(BP9="",BP10=""),"",
  _xlfn.LET(
    _xlpm.ltxt, UPPER(TRIM(BP9)),
    _xlpm.itxt, UPPER(TRIM(BP10)),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Q11" s="191" t="str" cm="1">
        <f t="array" ref="BQ11">IF(OR(BQ9="",BQ10=""),"",
  _xlfn.LET(
    _xlpm.ltxt, UPPER(TRIM(BQ9)),
    _xlpm.itxt, UPPER(TRIM(BQ10)),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R11" s="191" t="str" cm="1">
        <f t="array" ref="BR11">IF(OR(BR9="",BR10=""),"",
  _xlfn.LET(
    _xlpm.ltxt, UPPER(TRIM(BR9)),
    _xlpm.itxt, UPPER(TRIM(BR10)),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S11" s="191" t="str" cm="1">
        <f t="array" ref="BS11">IF(OR(BS9="",BS10=""),"",
  _xlfn.LET(
    _xlpm.ltxt, UPPER(TRIM(BS9)),
    _xlpm.itxt, UPPER(TRIM(BS10)),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T11" s="191" t="str" cm="1">
        <f t="array" ref="BT11">IF(OR(BT9="",BT10=""),"",
  _xlfn.LET(
    _xlpm.ltxt, UPPER(TRIM(BT9)),
    _xlpm.itxt, UPPER(TRIM(BT10)),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U11" s="191" t="str" cm="1">
        <f t="array" ref="BU11">IF(OR(BU9="",BU10=""),"",
  _xlfn.LET(
    _xlpm.ltxt, UPPER(TRIM(BU9)),
    _xlpm.itxt, UPPER(TRIM(BU10)),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V11" s="191" t="str" cm="1">
        <f t="array" ref="BV11">IF(OR(BV9="",BV10=""),"",
  _xlfn.LET(
    _xlpm.ltxt, UPPER(TRIM(BV9)),
    _xlpm.itxt, UPPER(TRIM(BV10)),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W11" s="191" t="str" cm="1">
        <f t="array" ref="BW11">IF(OR(BW9="",BW10=""),"",
  _xlfn.LET(
    _xlpm.ltxt, UPPER(TRIM(BW9)),
    _xlpm.itxt, UPPER(TRIM(BW10)),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X11" s="191" t="str" cm="1">
        <f t="array" ref="BX11">IF(OR(BX9="",BX10=""),"",
  _xlfn.LET(
    _xlpm.ltxt, UPPER(TRIM(BX9)),
    _xlpm.itxt, UPPER(TRIM(BX10)),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Y11" s="191" t="str" cm="1">
        <f t="array" ref="BY11">IF(OR(BY9="",BY10=""),"",
  _xlfn.LET(
    _xlpm.ltxt, UPPER(TRIM(BY9)),
    _xlpm.itxt, UPPER(TRIM(BY10)),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Z11" s="191" t="str" cm="1">
        <f t="array" ref="BZ11">IF(OR(BZ9="",BZ10=""),"",
  _xlfn.LET(
    _xlpm.ltxt, UPPER(TRIM(BZ9)),
    _xlpm.itxt, UPPER(TRIM(BZ10)),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A11" s="191" t="str" cm="1">
        <f t="array" ref="CA11">IF(OR(CA9="",CA10=""),"",
  _xlfn.LET(
    _xlpm.ltxt, UPPER(TRIM(CA9)),
    _xlpm.itxt, UPPER(TRIM(CA10)),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B11" s="191" t="str" cm="1">
        <f t="array" ref="CB11">IF(OR(CB9="",CB10=""),"",
  _xlfn.LET(
    _xlpm.ltxt, UPPER(TRIM(CB9)),
    _xlpm.itxt, UPPER(TRIM(CB10)),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C11" s="191" t="str" cm="1">
        <f t="array" ref="CC11">IF(OR(CC9="",CC10=""),"",
  _xlfn.LET(
    _xlpm.ltxt, UPPER(TRIM(CC9)),
    _xlpm.itxt, UPPER(TRIM(CC10)),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D11" s="191" t="str" cm="1">
        <f t="array" ref="CD11">IF(OR(CD9="",CD10=""),"",
  _xlfn.LET(
    _xlpm.ltxt, UPPER(TRIM(CD9)),
    _xlpm.itxt, UPPER(TRIM(CD10)),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E11" s="191" t="str" cm="1">
        <f t="array" ref="CE11">IF(OR(CE9="",CE10=""),"",
  _xlfn.LET(
    _xlpm.ltxt, UPPER(TRIM(CE9)),
    _xlpm.itxt, UPPER(TRIM(CE10)),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F11" s="191" t="str" cm="1">
        <f t="array" ref="CF11">IF(OR(CF9="",CF10=""),"",
  _xlfn.LET(
    _xlpm.ltxt, UPPER(TRIM(CF9)),
    _xlpm.itxt, UPPER(TRIM(CF10)),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G11" s="191" t="str" cm="1">
        <f t="array" ref="CG11">IF(OR(CG9="",CG10=""),"",
  _xlfn.LET(
    _xlpm.ltxt, UPPER(TRIM(CG9)),
    _xlpm.itxt, UPPER(TRIM(CG10)),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H11" s="191" t="str" cm="1">
        <f t="array" ref="CH11">IF(OR(CH9="",CH10=""),"",
  _xlfn.LET(
    _xlpm.ltxt, UPPER(TRIM(CH9)),
    _xlpm.itxt, UPPER(TRIM(CH10)),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I11" s="560"/>
    </row>
    <row r="12" spans="1:87" s="196" customFormat="1" ht="37.5" customHeight="1">
      <c r="A12" s="604"/>
      <c r="C12" s="560"/>
      <c r="D12" s="560"/>
      <c r="E12" s="197" t="s">
        <v>150</v>
      </c>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560"/>
    </row>
    <row r="13" spans="1:87" s="200" customFormat="1" ht="243.75" customHeight="1">
      <c r="A13" s="606"/>
      <c r="C13" s="560"/>
      <c r="D13" s="560"/>
      <c r="E13" s="190" t="s">
        <v>151</v>
      </c>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199"/>
      <c r="BZ13" s="199"/>
      <c r="CA13" s="199"/>
      <c r="CB13" s="199"/>
      <c r="CC13" s="199"/>
      <c r="CD13" s="199"/>
      <c r="CE13" s="199"/>
      <c r="CF13" s="199"/>
      <c r="CG13" s="199"/>
      <c r="CH13" s="199"/>
      <c r="CI13" s="560"/>
    </row>
    <row r="14" spans="1:87" s="196" customFormat="1" ht="37.5" customHeight="1">
      <c r="A14" s="604"/>
      <c r="C14" s="560"/>
      <c r="D14" s="560"/>
      <c r="E14" s="197" t="s">
        <v>152</v>
      </c>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01"/>
      <c r="CI14" s="560"/>
    </row>
    <row r="15" spans="1:87" ht="19.5" customHeight="1">
      <c r="A15" s="607" t="s">
        <v>4028</v>
      </c>
      <c r="B15" s="607">
        <v>1</v>
      </c>
      <c r="C15" s="560"/>
      <c r="D15" s="560"/>
      <c r="E15" s="560"/>
      <c r="F15" s="560"/>
      <c r="G15" s="560"/>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0"/>
      <c r="BW15" s="560"/>
      <c r="BX15" s="560"/>
      <c r="BY15" s="560"/>
      <c r="BZ15" s="560"/>
      <c r="CA15" s="560"/>
      <c r="CB15" s="560"/>
      <c r="CC15" s="560"/>
      <c r="CD15" s="560"/>
      <c r="CE15" s="560"/>
      <c r="CF15" s="560"/>
      <c r="CG15" s="560"/>
      <c r="CH15" s="560"/>
      <c r="CI15" s="560"/>
    </row>
    <row r="16" spans="1:87" ht="19.5" customHeight="1">
      <c r="A16" s="607" t="s">
        <v>4030</v>
      </c>
      <c r="B16" s="607">
        <v>2</v>
      </c>
      <c r="C16" s="560"/>
      <c r="D16" s="560"/>
      <c r="E16" s="565" t="s">
        <v>145</v>
      </c>
      <c r="F16" s="566" t="s">
        <v>153</v>
      </c>
      <c r="G16" s="567"/>
      <c r="H16" s="560"/>
      <c r="I16" s="560"/>
      <c r="J16" s="560"/>
      <c r="K16" s="560"/>
      <c r="L16" s="560"/>
      <c r="M16" s="560"/>
      <c r="N16" s="560"/>
      <c r="O16" s="560"/>
      <c r="P16" s="560"/>
      <c r="Q16" s="560"/>
      <c r="R16" s="560"/>
      <c r="S16" s="560"/>
      <c r="T16" s="560"/>
      <c r="U16" s="560"/>
      <c r="V16" s="560"/>
      <c r="W16" s="560"/>
      <c r="X16" s="560"/>
      <c r="Y16" s="560"/>
      <c r="Z16" s="560"/>
      <c r="AA16" s="560"/>
      <c r="AB16" s="560"/>
      <c r="AC16" s="560"/>
      <c r="AD16" s="560"/>
      <c r="AE16" s="560"/>
      <c r="AF16" s="560"/>
      <c r="AG16" s="560"/>
      <c r="AH16" s="560"/>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0"/>
      <c r="BW16" s="560"/>
      <c r="BX16" s="560"/>
      <c r="BY16" s="560"/>
      <c r="BZ16" s="560"/>
      <c r="CA16" s="560"/>
      <c r="CB16" s="560"/>
      <c r="CC16" s="560"/>
      <c r="CD16" s="560"/>
      <c r="CE16" s="560"/>
      <c r="CF16" s="560"/>
      <c r="CG16" s="560"/>
      <c r="CH16" s="560"/>
      <c r="CI16" s="560"/>
    </row>
    <row r="17" spans="1:87" ht="19.5" customHeight="1">
      <c r="A17" s="607" t="s">
        <v>146</v>
      </c>
      <c r="B17" s="607">
        <v>3</v>
      </c>
      <c r="C17" s="560"/>
      <c r="D17" s="560"/>
      <c r="E17" s="568"/>
      <c r="F17" s="569" t="s">
        <v>155</v>
      </c>
      <c r="G17" s="570"/>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560"/>
      <c r="BF17" s="560"/>
      <c r="BG17" s="560"/>
      <c r="BH17" s="560"/>
      <c r="BI17" s="560"/>
      <c r="BJ17" s="560"/>
      <c r="BK17" s="560"/>
      <c r="BL17" s="560"/>
      <c r="BM17" s="560"/>
      <c r="BN17" s="560"/>
      <c r="BO17" s="560"/>
      <c r="BP17" s="560"/>
      <c r="BQ17" s="560"/>
      <c r="BR17" s="560"/>
      <c r="BS17" s="560"/>
      <c r="BT17" s="560"/>
      <c r="BU17" s="560"/>
      <c r="BV17" s="560"/>
      <c r="BW17" s="560"/>
      <c r="BX17" s="560"/>
      <c r="BY17" s="560"/>
      <c r="BZ17" s="560"/>
      <c r="CA17" s="560"/>
      <c r="CB17" s="560"/>
      <c r="CC17" s="560"/>
      <c r="CD17" s="560"/>
      <c r="CE17" s="560"/>
      <c r="CF17" s="560"/>
      <c r="CG17" s="560"/>
      <c r="CH17" s="560"/>
      <c r="CI17" s="560"/>
    </row>
    <row r="18" spans="1:87" ht="19.5" customHeight="1">
      <c r="A18" s="607" t="s">
        <v>154</v>
      </c>
      <c r="B18" s="607">
        <v>4</v>
      </c>
      <c r="C18" s="560"/>
      <c r="D18" s="560"/>
      <c r="E18" s="568"/>
      <c r="F18" s="569" t="s">
        <v>156</v>
      </c>
      <c r="G18" s="570"/>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0"/>
      <c r="BN18" s="560"/>
      <c r="BO18" s="560"/>
      <c r="BP18" s="560"/>
      <c r="BQ18" s="560"/>
      <c r="BR18" s="560"/>
      <c r="BS18" s="560"/>
      <c r="BT18" s="560"/>
      <c r="BU18" s="560"/>
      <c r="BV18" s="560"/>
      <c r="BW18" s="560"/>
      <c r="BX18" s="560"/>
      <c r="BY18" s="560"/>
      <c r="BZ18" s="560"/>
      <c r="CA18" s="560"/>
      <c r="CB18" s="560"/>
      <c r="CC18" s="560"/>
      <c r="CD18" s="560"/>
      <c r="CE18" s="560"/>
      <c r="CF18" s="560"/>
      <c r="CG18" s="560"/>
      <c r="CH18" s="560"/>
      <c r="CI18" s="560"/>
    </row>
    <row r="19" spans="1:87" ht="19.5" customHeight="1">
      <c r="A19" s="607" t="s">
        <v>4029</v>
      </c>
      <c r="B19" s="607">
        <v>5</v>
      </c>
      <c r="C19" s="560"/>
      <c r="D19" s="560"/>
      <c r="E19" s="568"/>
      <c r="F19" s="569" t="s">
        <v>158</v>
      </c>
      <c r="G19" s="570"/>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c r="CA19" s="560"/>
      <c r="CB19" s="560"/>
      <c r="CC19" s="560"/>
      <c r="CD19" s="560"/>
      <c r="CE19" s="560"/>
      <c r="CF19" s="560"/>
      <c r="CG19" s="560"/>
      <c r="CH19" s="560"/>
      <c r="CI19" s="560"/>
    </row>
    <row r="20" spans="1:87" ht="19.5" customHeight="1">
      <c r="A20" s="607"/>
      <c r="B20" s="607"/>
      <c r="C20" s="560"/>
      <c r="D20" s="560"/>
      <c r="E20" s="568"/>
      <c r="F20" s="569" t="s">
        <v>159</v>
      </c>
      <c r="G20" s="570"/>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c r="BQ20" s="560"/>
      <c r="BR20" s="560"/>
      <c r="BS20" s="560"/>
      <c r="BT20" s="560"/>
      <c r="BU20" s="560"/>
      <c r="BV20" s="560"/>
      <c r="BW20" s="560"/>
      <c r="BX20" s="560"/>
      <c r="BY20" s="560"/>
      <c r="BZ20" s="560"/>
      <c r="CA20" s="560"/>
      <c r="CB20" s="560"/>
      <c r="CC20" s="560"/>
      <c r="CD20" s="560"/>
      <c r="CE20" s="560"/>
      <c r="CF20" s="560"/>
      <c r="CG20" s="560"/>
      <c r="CH20" s="560"/>
      <c r="CI20" s="560"/>
    </row>
    <row r="21" spans="1:87" ht="19.5" customHeight="1">
      <c r="A21" s="607" t="s">
        <v>157</v>
      </c>
      <c r="B21" s="607">
        <v>1</v>
      </c>
      <c r="C21" s="560"/>
      <c r="D21" s="560"/>
      <c r="E21" s="568"/>
      <c r="F21" s="178"/>
      <c r="G21" s="570"/>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c r="BR21" s="560"/>
      <c r="BS21" s="560"/>
      <c r="BT21" s="560"/>
      <c r="BU21" s="560"/>
      <c r="BV21" s="560"/>
      <c r="BW21" s="560"/>
      <c r="BX21" s="560"/>
      <c r="BY21" s="560"/>
      <c r="BZ21" s="560"/>
      <c r="CA21" s="560"/>
      <c r="CB21" s="560"/>
      <c r="CC21" s="560"/>
      <c r="CD21" s="560"/>
      <c r="CE21" s="560"/>
      <c r="CF21" s="560"/>
      <c r="CG21" s="560"/>
      <c r="CH21" s="560"/>
      <c r="CI21" s="560"/>
    </row>
    <row r="22" spans="1:87" ht="17.25" customHeight="1">
      <c r="A22" s="607" t="s">
        <v>148</v>
      </c>
      <c r="B22" s="607">
        <v>2</v>
      </c>
      <c r="C22" s="560"/>
      <c r="D22" s="560"/>
      <c r="E22" s="568"/>
      <c r="F22" s="178"/>
      <c r="G22" s="570"/>
      <c r="H22" s="560"/>
      <c r="I22" s="597"/>
      <c r="J22" s="598"/>
      <c r="K22" s="598"/>
      <c r="L22" s="598"/>
      <c r="M22" s="598"/>
      <c r="N22" s="598"/>
      <c r="O22" s="598"/>
      <c r="P22" s="598"/>
      <c r="Q22" s="598"/>
      <c r="R22" s="598"/>
      <c r="S22" s="598"/>
      <c r="T22" s="598"/>
      <c r="U22" s="598"/>
      <c r="V22" s="598"/>
      <c r="W22" s="598"/>
      <c r="X22" s="598"/>
      <c r="Y22" s="598"/>
      <c r="Z22" s="598"/>
      <c r="AA22" s="598"/>
      <c r="AB22" s="598"/>
      <c r="AC22" s="598"/>
      <c r="AD22" s="598"/>
      <c r="AE22" s="598"/>
      <c r="AF22" s="598"/>
      <c r="AG22" s="598"/>
      <c r="AH22" s="598"/>
      <c r="AI22" s="598"/>
      <c r="AJ22" s="598"/>
      <c r="AK22" s="598"/>
      <c r="AL22" s="598"/>
      <c r="AM22" s="598"/>
      <c r="AN22" s="598"/>
      <c r="AO22" s="598"/>
      <c r="AP22" s="598"/>
      <c r="AQ22" s="598"/>
      <c r="AR22" s="598"/>
      <c r="AS22" s="598"/>
      <c r="AT22" s="598"/>
      <c r="AU22" s="598"/>
      <c r="AV22" s="598"/>
      <c r="AW22" s="598"/>
      <c r="AX22" s="598"/>
      <c r="AY22" s="598"/>
      <c r="AZ22" s="598"/>
      <c r="BA22" s="598"/>
      <c r="BB22" s="598"/>
      <c r="BC22" s="598"/>
      <c r="BD22" s="598"/>
      <c r="BE22" s="598"/>
      <c r="BF22" s="598"/>
      <c r="BG22" s="598"/>
      <c r="BH22" s="598"/>
      <c r="BI22" s="598"/>
      <c r="BJ22" s="598"/>
      <c r="BK22" s="598"/>
      <c r="BL22" s="598"/>
      <c r="BM22" s="598"/>
      <c r="BN22" s="598"/>
      <c r="BO22" s="598"/>
      <c r="BP22" s="598"/>
      <c r="BQ22" s="598"/>
      <c r="BR22" s="598"/>
      <c r="BS22" s="598"/>
      <c r="BT22" s="598"/>
      <c r="BU22" s="598"/>
      <c r="BV22" s="598"/>
      <c r="BW22" s="598"/>
      <c r="BX22" s="598"/>
      <c r="BY22" s="598"/>
      <c r="BZ22" s="598"/>
      <c r="CA22" s="598"/>
      <c r="CB22" s="598"/>
      <c r="CC22" s="598"/>
      <c r="CD22" s="598"/>
      <c r="CE22" s="598"/>
      <c r="CF22" s="598"/>
      <c r="CG22" s="598"/>
      <c r="CH22" s="598"/>
      <c r="CI22" s="599"/>
    </row>
    <row r="23" spans="1:87" ht="19.5" customHeight="1">
      <c r="A23" s="607" t="s">
        <v>160</v>
      </c>
      <c r="B23" s="607">
        <v>3</v>
      </c>
      <c r="C23" s="560"/>
      <c r="D23" s="560"/>
      <c r="E23" s="568"/>
      <c r="F23" s="569"/>
      <c r="G23" s="570"/>
      <c r="H23" s="560"/>
      <c r="I23" s="598"/>
      <c r="J23" s="598"/>
      <c r="K23" s="598"/>
      <c r="L23" s="598"/>
      <c r="M23" s="598"/>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c r="AL23" s="598"/>
      <c r="AM23" s="598"/>
      <c r="AN23" s="598"/>
      <c r="AO23" s="598"/>
      <c r="AP23" s="598"/>
      <c r="AQ23" s="598"/>
      <c r="AR23" s="598"/>
      <c r="AS23" s="598"/>
      <c r="AT23" s="598"/>
      <c r="AU23" s="598"/>
      <c r="AV23" s="598"/>
      <c r="AW23" s="598"/>
      <c r="AX23" s="598"/>
      <c r="AY23" s="598"/>
      <c r="AZ23" s="598"/>
      <c r="BA23" s="598"/>
      <c r="BB23" s="598"/>
      <c r="BC23" s="598"/>
      <c r="BD23" s="598"/>
      <c r="BE23" s="598"/>
      <c r="BF23" s="598"/>
      <c r="BG23" s="598"/>
      <c r="BH23" s="598"/>
      <c r="BI23" s="598"/>
      <c r="BJ23" s="598"/>
      <c r="BK23" s="598"/>
      <c r="BL23" s="598"/>
      <c r="BM23" s="598"/>
      <c r="BN23" s="598"/>
      <c r="BO23" s="598"/>
      <c r="BP23" s="598"/>
      <c r="BQ23" s="598"/>
      <c r="BR23" s="598"/>
      <c r="BS23" s="598"/>
      <c r="BT23" s="598"/>
      <c r="BU23" s="598"/>
      <c r="BV23" s="598"/>
      <c r="BW23" s="598"/>
      <c r="BX23" s="598"/>
      <c r="BY23" s="598"/>
      <c r="BZ23" s="598"/>
      <c r="CA23" s="598"/>
      <c r="CB23" s="598"/>
      <c r="CC23" s="598"/>
      <c r="CD23" s="598"/>
      <c r="CE23" s="598"/>
      <c r="CF23" s="598"/>
      <c r="CG23" s="598"/>
      <c r="CH23" s="598"/>
      <c r="CI23" s="599"/>
    </row>
    <row r="24" spans="1:87" ht="19.5" customHeight="1">
      <c r="A24" s="607" t="s">
        <v>161</v>
      </c>
      <c r="B24" s="607">
        <v>4</v>
      </c>
      <c r="C24" s="560"/>
      <c r="D24" s="560"/>
      <c r="E24" s="568" t="s">
        <v>162</v>
      </c>
      <c r="F24" s="569" t="s">
        <v>163</v>
      </c>
      <c r="G24" s="570"/>
      <c r="H24" s="560"/>
      <c r="I24" s="598"/>
      <c r="J24" s="598"/>
      <c r="K24" s="598"/>
      <c r="L24" s="598"/>
      <c r="M24" s="598"/>
      <c r="N24" s="598"/>
      <c r="O24" s="598"/>
      <c r="P24" s="598"/>
      <c r="Q24" s="598"/>
      <c r="R24" s="598"/>
      <c r="S24" s="598"/>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c r="AT24" s="598"/>
      <c r="AU24" s="598"/>
      <c r="AV24" s="598"/>
      <c r="AW24" s="598"/>
      <c r="AX24" s="598"/>
      <c r="AY24" s="598"/>
      <c r="AZ24" s="598"/>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c r="BW24" s="598"/>
      <c r="BX24" s="598"/>
      <c r="BY24" s="598"/>
      <c r="BZ24" s="598"/>
      <c r="CA24" s="598"/>
      <c r="CB24" s="598"/>
      <c r="CC24" s="598"/>
      <c r="CD24" s="598"/>
      <c r="CE24" s="598"/>
      <c r="CF24" s="598"/>
      <c r="CG24" s="598"/>
      <c r="CH24" s="598"/>
      <c r="CI24" s="599"/>
    </row>
    <row r="25" spans="1:87" ht="19.5" customHeight="1">
      <c r="A25" s="607"/>
      <c r="B25" s="607"/>
      <c r="C25" s="560"/>
      <c r="D25" s="560"/>
      <c r="E25" s="568"/>
      <c r="F25" s="569" t="s">
        <v>164</v>
      </c>
      <c r="G25" s="570"/>
      <c r="H25" s="560"/>
      <c r="I25" s="598"/>
      <c r="J25" s="598"/>
      <c r="K25" s="598"/>
      <c r="L25" s="598"/>
      <c r="M25" s="598"/>
      <c r="N25" s="598"/>
      <c r="O25" s="598"/>
      <c r="P25" s="598"/>
      <c r="Q25" s="598"/>
      <c r="R25" s="598"/>
      <c r="S25" s="598"/>
      <c r="T25" s="598"/>
      <c r="U25" s="598"/>
      <c r="V25" s="598"/>
      <c r="W25" s="598"/>
      <c r="X25" s="598"/>
      <c r="Y25" s="598"/>
      <c r="Z25" s="598"/>
      <c r="AA25" s="598"/>
      <c r="AB25" s="598"/>
      <c r="AC25" s="598"/>
      <c r="AD25" s="598"/>
      <c r="AE25" s="598"/>
      <c r="AF25" s="598"/>
      <c r="AG25" s="598"/>
      <c r="AH25" s="598"/>
      <c r="AI25" s="598"/>
      <c r="AJ25" s="598"/>
      <c r="AK25" s="598"/>
      <c r="AL25" s="598"/>
      <c r="AM25" s="598"/>
      <c r="AN25" s="598"/>
      <c r="AO25" s="598"/>
      <c r="AP25" s="598"/>
      <c r="AQ25" s="598"/>
      <c r="AR25" s="598"/>
      <c r="AS25" s="598"/>
      <c r="AT25" s="598"/>
      <c r="AU25" s="598"/>
      <c r="AV25" s="598"/>
      <c r="AW25" s="598"/>
      <c r="AX25" s="598"/>
      <c r="AY25" s="598"/>
      <c r="AZ25" s="598"/>
      <c r="BA25" s="598"/>
      <c r="BB25" s="598"/>
      <c r="BC25" s="598"/>
      <c r="BD25" s="598"/>
      <c r="BE25" s="598"/>
      <c r="BF25" s="598"/>
      <c r="BG25" s="598"/>
      <c r="BH25" s="598"/>
      <c r="BI25" s="598"/>
      <c r="BJ25" s="598"/>
      <c r="BK25" s="598"/>
      <c r="BL25" s="598"/>
      <c r="BM25" s="598"/>
      <c r="BN25" s="598"/>
      <c r="BO25" s="598"/>
      <c r="BP25" s="598"/>
      <c r="BQ25" s="598"/>
      <c r="BR25" s="598"/>
      <c r="BS25" s="598"/>
      <c r="BT25" s="598"/>
      <c r="BU25" s="598"/>
      <c r="BV25" s="598"/>
      <c r="BW25" s="598"/>
      <c r="BX25" s="598"/>
      <c r="BY25" s="598"/>
      <c r="BZ25" s="598"/>
      <c r="CA25" s="598"/>
      <c r="CB25" s="598"/>
      <c r="CC25" s="598"/>
      <c r="CD25" s="598"/>
      <c r="CE25" s="598"/>
      <c r="CF25" s="598"/>
      <c r="CG25" s="598"/>
      <c r="CH25" s="598"/>
      <c r="CI25" s="599"/>
    </row>
    <row r="26" spans="1:87" ht="19.5" customHeight="1">
      <c r="A26" s="607"/>
      <c r="B26" s="560"/>
      <c r="C26" s="560"/>
      <c r="D26" s="560"/>
      <c r="E26" s="568"/>
      <c r="F26" s="569" t="s">
        <v>165</v>
      </c>
      <c r="G26" s="570"/>
      <c r="H26" s="560"/>
      <c r="I26" s="598"/>
      <c r="J26" s="598"/>
      <c r="K26" s="598"/>
      <c r="L26" s="598"/>
      <c r="M26" s="598"/>
      <c r="N26" s="598"/>
      <c r="O26" s="598"/>
      <c r="P26" s="598"/>
      <c r="Q26" s="598"/>
      <c r="R26" s="598"/>
      <c r="S26" s="598"/>
      <c r="T26" s="598"/>
      <c r="U26" s="598"/>
      <c r="V26" s="598"/>
      <c r="W26" s="598"/>
      <c r="X26" s="598"/>
      <c r="Y26" s="598"/>
      <c r="Z26" s="598"/>
      <c r="AA26" s="598"/>
      <c r="AB26" s="598"/>
      <c r="AC26" s="598"/>
      <c r="AD26" s="598"/>
      <c r="AE26" s="598"/>
      <c r="AF26" s="598"/>
      <c r="AG26" s="598"/>
      <c r="AH26" s="598"/>
      <c r="AI26" s="598"/>
      <c r="AJ26" s="598"/>
      <c r="AK26" s="598"/>
      <c r="AL26" s="598"/>
      <c r="AM26" s="598"/>
      <c r="AN26" s="598"/>
      <c r="AO26" s="598"/>
      <c r="AP26" s="598"/>
      <c r="AQ26" s="598"/>
      <c r="AR26" s="598"/>
      <c r="AS26" s="598"/>
      <c r="AT26" s="598"/>
      <c r="AU26" s="598"/>
      <c r="AV26" s="598"/>
      <c r="AW26" s="598"/>
      <c r="AX26" s="598"/>
      <c r="AY26" s="598"/>
      <c r="AZ26" s="598"/>
      <c r="BA26" s="598"/>
      <c r="BB26" s="598"/>
      <c r="BC26" s="598"/>
      <c r="BD26" s="598"/>
      <c r="BE26" s="598"/>
      <c r="BF26" s="598"/>
      <c r="BG26" s="598"/>
      <c r="BH26" s="598"/>
      <c r="BI26" s="598"/>
      <c r="BJ26" s="598"/>
      <c r="BK26" s="598"/>
      <c r="BL26" s="598"/>
      <c r="BM26" s="598"/>
      <c r="BN26" s="598"/>
      <c r="BO26" s="598"/>
      <c r="BP26" s="598"/>
      <c r="BQ26" s="598"/>
      <c r="BR26" s="598"/>
      <c r="BS26" s="598"/>
      <c r="BT26" s="598"/>
      <c r="BU26" s="598"/>
      <c r="BV26" s="598"/>
      <c r="BW26" s="598"/>
      <c r="BX26" s="598"/>
      <c r="BY26" s="598"/>
      <c r="BZ26" s="598"/>
      <c r="CA26" s="598"/>
      <c r="CB26" s="598"/>
      <c r="CC26" s="598"/>
      <c r="CD26" s="598"/>
      <c r="CE26" s="598"/>
      <c r="CF26" s="598"/>
      <c r="CG26" s="598"/>
      <c r="CH26" s="598"/>
      <c r="CI26" s="599"/>
    </row>
    <row r="27" spans="1:87" ht="19.5" customHeight="1">
      <c r="A27" s="607"/>
      <c r="B27" s="560"/>
      <c r="C27" s="560"/>
      <c r="D27" s="560"/>
      <c r="E27" s="568"/>
      <c r="F27" s="569" t="s">
        <v>166</v>
      </c>
      <c r="G27" s="570"/>
      <c r="H27" s="560"/>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8"/>
      <c r="AG27" s="598"/>
      <c r="AH27" s="598"/>
      <c r="AI27" s="598"/>
      <c r="AJ27" s="598"/>
      <c r="AK27" s="598"/>
      <c r="AL27" s="598"/>
      <c r="AM27" s="598"/>
      <c r="AN27" s="598"/>
      <c r="AO27" s="598"/>
      <c r="AP27" s="598"/>
      <c r="AQ27" s="598"/>
      <c r="AR27" s="598"/>
      <c r="AS27" s="598"/>
      <c r="AT27" s="598"/>
      <c r="AU27" s="598"/>
      <c r="AV27" s="598"/>
      <c r="AW27" s="598"/>
      <c r="AX27" s="598"/>
      <c r="AY27" s="598"/>
      <c r="AZ27" s="598"/>
      <c r="BA27" s="598"/>
      <c r="BB27" s="598"/>
      <c r="BC27" s="598"/>
      <c r="BD27" s="598"/>
      <c r="BE27" s="598"/>
      <c r="BF27" s="598"/>
      <c r="BG27" s="598"/>
      <c r="BH27" s="598"/>
      <c r="BI27" s="598"/>
      <c r="BJ27" s="598"/>
      <c r="BK27" s="598"/>
      <c r="BL27" s="598"/>
      <c r="BM27" s="598"/>
      <c r="BN27" s="598"/>
      <c r="BO27" s="598"/>
      <c r="BP27" s="598"/>
      <c r="BQ27" s="598"/>
      <c r="BR27" s="598"/>
      <c r="BS27" s="598"/>
      <c r="BT27" s="598"/>
      <c r="BU27" s="598"/>
      <c r="BV27" s="598"/>
      <c r="BW27" s="598"/>
      <c r="BX27" s="598"/>
      <c r="BY27" s="598"/>
      <c r="BZ27" s="598"/>
      <c r="CA27" s="598"/>
      <c r="CB27" s="598"/>
      <c r="CC27" s="598"/>
      <c r="CD27" s="598"/>
      <c r="CE27" s="598"/>
      <c r="CF27" s="598"/>
      <c r="CG27" s="598"/>
      <c r="CH27" s="598"/>
      <c r="CI27" s="599"/>
    </row>
    <row r="28" spans="1:87" ht="14.25" customHeight="1">
      <c r="A28" s="607" t="s">
        <v>4025</v>
      </c>
      <c r="B28" s="560"/>
      <c r="C28" s="560"/>
      <c r="D28" s="560"/>
      <c r="E28" s="568"/>
      <c r="F28" s="569"/>
      <c r="G28" s="570"/>
      <c r="H28" s="560"/>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598"/>
      <c r="BJ28" s="598"/>
      <c r="BK28" s="598"/>
      <c r="BL28" s="598"/>
      <c r="BM28" s="598"/>
      <c r="BN28" s="598"/>
      <c r="BO28" s="598"/>
      <c r="BP28" s="598"/>
      <c r="BQ28" s="598"/>
      <c r="BR28" s="598"/>
      <c r="BS28" s="598"/>
      <c r="BT28" s="598"/>
      <c r="BU28" s="598"/>
      <c r="BV28" s="598"/>
      <c r="BW28" s="598"/>
      <c r="BX28" s="598"/>
      <c r="BY28" s="598"/>
      <c r="BZ28" s="598"/>
      <c r="CA28" s="598"/>
      <c r="CB28" s="598"/>
      <c r="CC28" s="598"/>
      <c r="CD28" s="598"/>
      <c r="CE28" s="598"/>
      <c r="CF28" s="598"/>
      <c r="CG28" s="598"/>
      <c r="CH28" s="598"/>
      <c r="CI28" s="599"/>
    </row>
    <row r="29" spans="1:87" ht="20.25" customHeight="1">
      <c r="A29" s="607" t="s">
        <v>4026</v>
      </c>
      <c r="B29" s="560"/>
      <c r="C29" s="560"/>
      <c r="D29" s="560"/>
      <c r="E29" s="568"/>
      <c r="F29" s="569"/>
      <c r="G29" s="570"/>
      <c r="H29" s="560"/>
      <c r="I29" s="598"/>
      <c r="J29" s="598"/>
      <c r="K29" s="598"/>
      <c r="L29" s="598"/>
      <c r="M29" s="598"/>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598"/>
      <c r="AM29" s="598"/>
      <c r="AN29" s="598"/>
      <c r="AO29" s="598"/>
      <c r="AP29" s="598"/>
      <c r="AQ29" s="598"/>
      <c r="AR29" s="598"/>
      <c r="AS29" s="598"/>
      <c r="AT29" s="598"/>
      <c r="AU29" s="598"/>
      <c r="AV29" s="598"/>
      <c r="AW29" s="598"/>
      <c r="AX29" s="598"/>
      <c r="AY29" s="598"/>
      <c r="AZ29" s="598"/>
      <c r="BA29" s="598"/>
      <c r="BB29" s="598"/>
      <c r="BC29" s="598"/>
      <c r="BD29" s="598"/>
      <c r="BE29" s="598"/>
      <c r="BF29" s="598"/>
      <c r="BG29" s="598"/>
      <c r="BH29" s="598"/>
      <c r="BI29" s="598"/>
      <c r="BJ29" s="598"/>
      <c r="BK29" s="598"/>
      <c r="BL29" s="598"/>
      <c r="BM29" s="598"/>
      <c r="BN29" s="598"/>
      <c r="BO29" s="598"/>
      <c r="BP29" s="598"/>
      <c r="BQ29" s="598"/>
      <c r="BR29" s="598"/>
      <c r="BS29" s="598"/>
      <c r="BT29" s="598"/>
      <c r="BU29" s="598"/>
      <c r="BV29" s="598"/>
      <c r="BW29" s="598"/>
      <c r="BX29" s="598"/>
      <c r="BY29" s="598"/>
      <c r="BZ29" s="598"/>
      <c r="CA29" s="598"/>
      <c r="CB29" s="598"/>
      <c r="CC29" s="598"/>
      <c r="CD29" s="598"/>
      <c r="CE29" s="598"/>
      <c r="CF29" s="598"/>
      <c r="CG29" s="598"/>
      <c r="CH29" s="598"/>
      <c r="CI29" s="599"/>
    </row>
    <row r="30" spans="1:87" ht="20.25" customHeight="1">
      <c r="A30" s="607" t="s">
        <v>167</v>
      </c>
      <c r="B30" s="560"/>
      <c r="C30" s="560"/>
      <c r="D30" s="560"/>
      <c r="E30" s="568" t="s">
        <v>152</v>
      </c>
      <c r="F30" s="569" t="s">
        <v>168</v>
      </c>
      <c r="G30" s="570"/>
      <c r="H30" s="560"/>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8"/>
      <c r="AH30" s="598"/>
      <c r="AI30" s="598"/>
      <c r="AJ30" s="598"/>
      <c r="AK30" s="598"/>
      <c r="AL30" s="598"/>
      <c r="AM30" s="598"/>
      <c r="AN30" s="598"/>
      <c r="AO30" s="598"/>
      <c r="AP30" s="598"/>
      <c r="AQ30" s="598"/>
      <c r="AR30" s="598"/>
      <c r="AS30" s="598"/>
      <c r="AT30" s="598"/>
      <c r="AU30" s="598"/>
      <c r="AV30" s="598"/>
      <c r="AW30" s="598"/>
      <c r="AX30" s="598"/>
      <c r="AY30" s="598"/>
      <c r="AZ30" s="598"/>
      <c r="BA30" s="598"/>
      <c r="BB30" s="598"/>
      <c r="BC30" s="598"/>
      <c r="BD30" s="598"/>
      <c r="BE30" s="598"/>
      <c r="BF30" s="598"/>
      <c r="BG30" s="598"/>
      <c r="BH30" s="598"/>
      <c r="BI30" s="598"/>
      <c r="BJ30" s="598"/>
      <c r="BK30" s="598"/>
      <c r="BL30" s="598"/>
      <c r="BM30" s="598"/>
      <c r="BN30" s="598"/>
      <c r="BO30" s="598"/>
      <c r="BP30" s="598"/>
      <c r="BQ30" s="598"/>
      <c r="BR30" s="598"/>
      <c r="BS30" s="598"/>
      <c r="BT30" s="598"/>
      <c r="BU30" s="598"/>
      <c r="BV30" s="598"/>
      <c r="BW30" s="598"/>
      <c r="BX30" s="598"/>
      <c r="BY30" s="598"/>
      <c r="BZ30" s="598"/>
      <c r="CA30" s="598"/>
      <c r="CB30" s="598"/>
      <c r="CC30" s="598"/>
      <c r="CD30" s="598"/>
      <c r="CE30" s="598"/>
      <c r="CF30" s="598"/>
      <c r="CG30" s="598"/>
      <c r="CH30" s="598"/>
      <c r="CI30" s="599"/>
    </row>
    <row r="31" spans="1:87" ht="20.25" customHeight="1">
      <c r="A31" s="607" t="s">
        <v>4027</v>
      </c>
      <c r="B31" s="560"/>
      <c r="C31" s="560"/>
      <c r="D31" s="560"/>
      <c r="E31" s="571"/>
      <c r="F31" s="569" t="s">
        <v>169</v>
      </c>
      <c r="G31" s="570"/>
      <c r="H31" s="560"/>
      <c r="I31" s="598"/>
      <c r="J31" s="598"/>
      <c r="K31" s="598"/>
      <c r="L31" s="598"/>
      <c r="M31" s="598"/>
      <c r="N31" s="598"/>
      <c r="O31" s="598"/>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598"/>
      <c r="AM31" s="598"/>
      <c r="AN31" s="598"/>
      <c r="AO31" s="598"/>
      <c r="AP31" s="598"/>
      <c r="AQ31" s="598"/>
      <c r="AR31" s="598"/>
      <c r="AS31" s="598"/>
      <c r="AT31" s="598"/>
      <c r="AU31" s="598"/>
      <c r="AV31" s="598"/>
      <c r="AW31" s="598"/>
      <c r="AX31" s="598"/>
      <c r="AY31" s="598"/>
      <c r="AZ31" s="598"/>
      <c r="BA31" s="598"/>
      <c r="BB31" s="598"/>
      <c r="BC31" s="598"/>
      <c r="BD31" s="598"/>
      <c r="BE31" s="598"/>
      <c r="BF31" s="598"/>
      <c r="BG31" s="598"/>
      <c r="BH31" s="598"/>
      <c r="BI31" s="598"/>
      <c r="BJ31" s="598"/>
      <c r="BK31" s="598"/>
      <c r="BL31" s="598"/>
      <c r="BM31" s="598"/>
      <c r="BN31" s="598"/>
      <c r="BO31" s="598"/>
      <c r="BP31" s="598"/>
      <c r="BQ31" s="598"/>
      <c r="BR31" s="598"/>
      <c r="BS31" s="598"/>
      <c r="BT31" s="598"/>
      <c r="BU31" s="598"/>
      <c r="BV31" s="598"/>
      <c r="BW31" s="598"/>
      <c r="BX31" s="598"/>
      <c r="BY31" s="598"/>
      <c r="BZ31" s="598"/>
      <c r="CA31" s="598"/>
      <c r="CB31" s="598"/>
      <c r="CC31" s="598"/>
      <c r="CD31" s="598"/>
      <c r="CE31" s="598"/>
      <c r="CF31" s="598"/>
      <c r="CG31" s="598"/>
      <c r="CH31" s="598"/>
      <c r="CI31" s="599"/>
    </row>
    <row r="32" spans="1:87" ht="20.25" customHeight="1">
      <c r="A32" s="607" t="s">
        <v>170</v>
      </c>
      <c r="B32" s="560"/>
      <c r="C32" s="560"/>
      <c r="D32" s="560"/>
      <c r="E32" s="571"/>
      <c r="F32" s="569" t="s">
        <v>171</v>
      </c>
      <c r="G32" s="570"/>
      <c r="H32" s="560"/>
      <c r="I32" s="598"/>
      <c r="J32" s="598"/>
      <c r="K32" s="598"/>
      <c r="L32" s="598"/>
      <c r="M32" s="598"/>
      <c r="N32" s="598"/>
      <c r="O32" s="598"/>
      <c r="P32" s="598"/>
      <c r="Q32" s="598"/>
      <c r="R32" s="598"/>
      <c r="S32" s="598"/>
      <c r="T32" s="598"/>
      <c r="U32" s="598"/>
      <c r="V32" s="598"/>
      <c r="W32" s="598"/>
      <c r="X32" s="598"/>
      <c r="Y32" s="598"/>
      <c r="Z32" s="598"/>
      <c r="AA32" s="598"/>
      <c r="AB32" s="598"/>
      <c r="AC32" s="598"/>
      <c r="AD32" s="598"/>
      <c r="AE32" s="598"/>
      <c r="AF32" s="598"/>
      <c r="AG32" s="598"/>
      <c r="AH32" s="598"/>
      <c r="AI32" s="598"/>
      <c r="AJ32" s="598"/>
      <c r="AK32" s="598"/>
      <c r="AL32" s="598"/>
      <c r="AM32" s="598"/>
      <c r="AN32" s="598"/>
      <c r="AO32" s="598"/>
      <c r="AP32" s="598"/>
      <c r="AQ32" s="598"/>
      <c r="AR32" s="598"/>
      <c r="AS32" s="598"/>
      <c r="AT32" s="598"/>
      <c r="AU32" s="598"/>
      <c r="AV32" s="598"/>
      <c r="AW32" s="598"/>
      <c r="AX32" s="598"/>
      <c r="AY32" s="598"/>
      <c r="AZ32" s="598"/>
      <c r="BA32" s="598"/>
      <c r="BB32" s="598"/>
      <c r="BC32" s="598"/>
      <c r="BD32" s="598"/>
      <c r="BE32" s="598"/>
      <c r="BF32" s="598"/>
      <c r="BG32" s="598"/>
      <c r="BH32" s="598"/>
      <c r="BI32" s="598"/>
      <c r="BJ32" s="598"/>
      <c r="BK32" s="598"/>
      <c r="BL32" s="598"/>
      <c r="BM32" s="598"/>
      <c r="BN32" s="598"/>
      <c r="BO32" s="598"/>
      <c r="BP32" s="598"/>
      <c r="BQ32" s="598"/>
      <c r="BR32" s="598"/>
      <c r="BS32" s="598"/>
      <c r="BT32" s="598"/>
      <c r="BU32" s="598"/>
      <c r="BV32" s="598"/>
      <c r="BW32" s="598"/>
      <c r="BX32" s="598"/>
      <c r="BY32" s="598"/>
      <c r="BZ32" s="598"/>
      <c r="CA32" s="598"/>
      <c r="CB32" s="598"/>
      <c r="CC32" s="598"/>
      <c r="CD32" s="598"/>
      <c r="CE32" s="598"/>
      <c r="CF32" s="598"/>
      <c r="CG32" s="598"/>
      <c r="CH32" s="598"/>
      <c r="CI32" s="599"/>
    </row>
    <row r="33" spans="1:87" ht="20.25" customHeight="1">
      <c r="A33" s="607" t="s">
        <v>172</v>
      </c>
      <c r="B33" s="560"/>
      <c r="C33" s="560"/>
      <c r="D33" s="560"/>
      <c r="E33" s="571"/>
      <c r="F33" s="569" t="s">
        <v>173</v>
      </c>
      <c r="G33" s="570"/>
      <c r="H33" s="560"/>
      <c r="I33" s="598"/>
      <c r="J33" s="598"/>
      <c r="K33" s="598"/>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598"/>
      <c r="AM33" s="598"/>
      <c r="AN33" s="598"/>
      <c r="AO33" s="598"/>
      <c r="AP33" s="598"/>
      <c r="AQ33" s="598"/>
      <c r="AR33" s="598"/>
      <c r="AS33" s="598"/>
      <c r="AT33" s="598"/>
      <c r="AU33" s="598"/>
      <c r="AV33" s="598"/>
      <c r="AW33" s="598"/>
      <c r="AX33" s="598"/>
      <c r="AY33" s="598"/>
      <c r="AZ33" s="598"/>
      <c r="BA33" s="598"/>
      <c r="BB33" s="598"/>
      <c r="BC33" s="598"/>
      <c r="BD33" s="598"/>
      <c r="BE33" s="598"/>
      <c r="BF33" s="598"/>
      <c r="BG33" s="598"/>
      <c r="BH33" s="598"/>
      <c r="BI33" s="598"/>
      <c r="BJ33" s="598"/>
      <c r="BK33" s="598"/>
      <c r="BL33" s="598"/>
      <c r="BM33" s="598"/>
      <c r="BN33" s="598"/>
      <c r="BO33" s="598"/>
      <c r="BP33" s="598"/>
      <c r="BQ33" s="598"/>
      <c r="BR33" s="598"/>
      <c r="BS33" s="598"/>
      <c r="BT33" s="598"/>
      <c r="BU33" s="598"/>
      <c r="BV33" s="598"/>
      <c r="BW33" s="598"/>
      <c r="BX33" s="598"/>
      <c r="BY33" s="598"/>
      <c r="BZ33" s="598"/>
      <c r="CA33" s="598"/>
      <c r="CB33" s="598"/>
      <c r="CC33" s="598"/>
      <c r="CD33" s="598"/>
      <c r="CE33" s="598"/>
      <c r="CF33" s="598"/>
      <c r="CG33" s="598"/>
      <c r="CH33" s="598"/>
      <c r="CI33" s="599"/>
    </row>
    <row r="34" spans="1:87" ht="20.25" customHeight="1">
      <c r="A34" s="607" t="s">
        <v>174</v>
      </c>
      <c r="B34" s="560"/>
      <c r="C34" s="560"/>
      <c r="D34" s="560"/>
      <c r="E34" s="571"/>
      <c r="F34" s="569" t="s">
        <v>175</v>
      </c>
      <c r="G34" s="570"/>
      <c r="H34" s="560"/>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598"/>
      <c r="AR34" s="598"/>
      <c r="AS34" s="598"/>
      <c r="AT34" s="598"/>
      <c r="AU34" s="598"/>
      <c r="AV34" s="598"/>
      <c r="AW34" s="598"/>
      <c r="AX34" s="598"/>
      <c r="AY34" s="598"/>
      <c r="AZ34" s="598"/>
      <c r="BA34" s="598"/>
      <c r="BB34" s="598"/>
      <c r="BC34" s="598"/>
      <c r="BD34" s="598"/>
      <c r="BE34" s="598"/>
      <c r="BF34" s="598"/>
      <c r="BG34" s="598"/>
      <c r="BH34" s="598"/>
      <c r="BI34" s="598"/>
      <c r="BJ34" s="598"/>
      <c r="BK34" s="598"/>
      <c r="BL34" s="598"/>
      <c r="BM34" s="598"/>
      <c r="BN34" s="598"/>
      <c r="BO34" s="598"/>
      <c r="BP34" s="598"/>
      <c r="BQ34" s="598"/>
      <c r="BR34" s="598"/>
      <c r="BS34" s="598"/>
      <c r="BT34" s="598"/>
      <c r="BU34" s="598"/>
      <c r="BV34" s="598"/>
      <c r="BW34" s="598"/>
      <c r="BX34" s="598"/>
      <c r="BY34" s="598"/>
      <c r="BZ34" s="598"/>
      <c r="CA34" s="598"/>
      <c r="CB34" s="598"/>
      <c r="CC34" s="598"/>
      <c r="CD34" s="598"/>
      <c r="CE34" s="598"/>
      <c r="CF34" s="598"/>
      <c r="CG34" s="598"/>
      <c r="CH34" s="598"/>
      <c r="CI34" s="599"/>
    </row>
    <row r="35" spans="1:87" ht="18" customHeight="1">
      <c r="A35" s="607"/>
      <c r="B35" s="560"/>
      <c r="C35" s="560"/>
      <c r="D35" s="560"/>
      <c r="E35" s="571"/>
      <c r="F35" s="569" t="s">
        <v>176</v>
      </c>
      <c r="G35" s="570"/>
      <c r="H35" s="560"/>
      <c r="I35" s="598"/>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L35" s="598"/>
      <c r="AM35" s="598"/>
      <c r="AN35" s="598"/>
      <c r="AO35" s="598"/>
      <c r="AP35" s="598"/>
      <c r="AQ35" s="598"/>
      <c r="AR35" s="598"/>
      <c r="AS35" s="598"/>
      <c r="AT35" s="598"/>
      <c r="AU35" s="598"/>
      <c r="AV35" s="598"/>
      <c r="AW35" s="598"/>
      <c r="AX35" s="598"/>
      <c r="AY35" s="598"/>
      <c r="AZ35" s="598"/>
      <c r="BA35" s="598"/>
      <c r="BB35" s="598"/>
      <c r="BC35" s="598"/>
      <c r="BD35" s="598"/>
      <c r="BE35" s="598"/>
      <c r="BF35" s="598"/>
      <c r="BG35" s="598"/>
      <c r="BH35" s="598"/>
      <c r="BI35" s="598"/>
      <c r="BJ35" s="598"/>
      <c r="BK35" s="598"/>
      <c r="BL35" s="598"/>
      <c r="BM35" s="598"/>
      <c r="BN35" s="598"/>
      <c r="BO35" s="598"/>
      <c r="BP35" s="598"/>
      <c r="BQ35" s="598"/>
      <c r="BR35" s="598"/>
      <c r="BS35" s="598"/>
      <c r="BT35" s="598"/>
      <c r="BU35" s="598"/>
      <c r="BV35" s="598"/>
      <c r="BW35" s="598"/>
      <c r="BX35" s="598"/>
      <c r="BY35" s="598"/>
      <c r="BZ35" s="598"/>
      <c r="CA35" s="598"/>
      <c r="CB35" s="598"/>
      <c r="CC35" s="598"/>
      <c r="CD35" s="598"/>
      <c r="CE35" s="598"/>
      <c r="CF35" s="598"/>
      <c r="CG35" s="598"/>
      <c r="CH35" s="598"/>
      <c r="CI35" s="599"/>
    </row>
    <row r="36" spans="1:87" ht="16.5" customHeight="1">
      <c r="A36" s="607"/>
      <c r="B36" s="560"/>
      <c r="C36" s="560"/>
      <c r="D36" s="560"/>
      <c r="E36" s="572"/>
      <c r="F36" s="573" t="s">
        <v>177</v>
      </c>
      <c r="G36" s="574"/>
      <c r="H36" s="560"/>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L36" s="598"/>
      <c r="AM36" s="598"/>
      <c r="AN36" s="598"/>
      <c r="AO36" s="598"/>
      <c r="AP36" s="598"/>
      <c r="AQ36" s="598"/>
      <c r="AR36" s="598"/>
      <c r="AS36" s="598"/>
      <c r="AT36" s="598"/>
      <c r="AU36" s="598"/>
      <c r="AV36" s="598"/>
      <c r="AW36" s="598"/>
      <c r="AX36" s="598"/>
      <c r="AY36" s="598"/>
      <c r="AZ36" s="598"/>
      <c r="BA36" s="598"/>
      <c r="BB36" s="598"/>
      <c r="BC36" s="598"/>
      <c r="BD36" s="598"/>
      <c r="BE36" s="598"/>
      <c r="BF36" s="598"/>
      <c r="BG36" s="598"/>
      <c r="BH36" s="598"/>
      <c r="BI36" s="598"/>
      <c r="BJ36" s="598"/>
      <c r="BK36" s="598"/>
      <c r="BL36" s="598"/>
      <c r="BM36" s="598"/>
      <c r="BN36" s="598"/>
      <c r="BO36" s="598"/>
      <c r="BP36" s="598"/>
      <c r="BQ36" s="598"/>
      <c r="BR36" s="598"/>
      <c r="BS36" s="598"/>
      <c r="BT36" s="598"/>
      <c r="BU36" s="598"/>
      <c r="BV36" s="598"/>
      <c r="BW36" s="598"/>
      <c r="BX36" s="598"/>
      <c r="BY36" s="598"/>
      <c r="BZ36" s="598"/>
      <c r="CA36" s="598"/>
      <c r="CB36" s="598"/>
      <c r="CC36" s="598"/>
      <c r="CD36" s="598"/>
      <c r="CE36" s="598"/>
      <c r="CF36" s="598"/>
      <c r="CG36" s="598"/>
      <c r="CH36" s="598"/>
      <c r="CI36" s="599"/>
    </row>
    <row r="37" spans="1:87" ht="12.75" customHeight="1">
      <c r="A37" s="607" t="s">
        <v>178</v>
      </c>
      <c r="B37" s="560"/>
      <c r="C37" s="560"/>
      <c r="D37" s="560"/>
      <c r="E37" s="560"/>
      <c r="F37" s="560"/>
      <c r="G37" s="560"/>
      <c r="H37" s="560"/>
      <c r="I37" s="598"/>
      <c r="J37" s="598"/>
      <c r="K37" s="598"/>
      <c r="L37" s="598"/>
      <c r="M37" s="598"/>
      <c r="N37" s="598"/>
      <c r="O37" s="598"/>
      <c r="P37" s="598"/>
      <c r="Q37" s="598"/>
      <c r="R37" s="598"/>
      <c r="S37" s="598"/>
      <c r="T37" s="598"/>
      <c r="U37" s="598"/>
      <c r="V37" s="598"/>
      <c r="W37" s="598"/>
      <c r="X37" s="598"/>
      <c r="Y37" s="598"/>
      <c r="Z37" s="598"/>
      <c r="AA37" s="598"/>
      <c r="AB37" s="598"/>
      <c r="AC37" s="598"/>
      <c r="AD37" s="598"/>
      <c r="AE37" s="598"/>
      <c r="AF37" s="598"/>
      <c r="AG37" s="598"/>
      <c r="AH37" s="598"/>
      <c r="AI37" s="598"/>
      <c r="AJ37" s="598"/>
      <c r="AK37" s="598"/>
      <c r="AL37" s="598"/>
      <c r="AM37" s="598"/>
      <c r="AN37" s="598"/>
      <c r="AO37" s="598"/>
      <c r="AP37" s="598"/>
      <c r="AQ37" s="598"/>
      <c r="AR37" s="598"/>
      <c r="AS37" s="598"/>
      <c r="AT37" s="598"/>
      <c r="AU37" s="598"/>
      <c r="AV37" s="598"/>
      <c r="AW37" s="598"/>
      <c r="AX37" s="598"/>
      <c r="AY37" s="598"/>
      <c r="AZ37" s="598"/>
      <c r="BA37" s="598"/>
      <c r="BB37" s="598"/>
      <c r="BC37" s="598"/>
      <c r="BD37" s="598"/>
      <c r="BE37" s="598"/>
      <c r="BF37" s="598"/>
      <c r="BG37" s="598"/>
      <c r="BH37" s="598"/>
      <c r="BI37" s="598"/>
      <c r="BJ37" s="598"/>
      <c r="BK37" s="598"/>
      <c r="BL37" s="598"/>
      <c r="BM37" s="598"/>
      <c r="BN37" s="598"/>
      <c r="BO37" s="598"/>
      <c r="BP37" s="598"/>
      <c r="BQ37" s="598"/>
      <c r="BR37" s="598"/>
      <c r="BS37" s="598"/>
      <c r="BT37" s="598"/>
      <c r="BU37" s="598"/>
      <c r="BV37" s="598"/>
      <c r="BW37" s="598"/>
      <c r="BX37" s="598"/>
      <c r="BY37" s="598"/>
      <c r="BZ37" s="598"/>
      <c r="CA37" s="598"/>
      <c r="CB37" s="598"/>
      <c r="CC37" s="598"/>
      <c r="CD37" s="598"/>
      <c r="CE37" s="598"/>
      <c r="CF37" s="598"/>
      <c r="CG37" s="598"/>
      <c r="CH37" s="598"/>
      <c r="CI37" s="599"/>
    </row>
    <row r="38" spans="1:87">
      <c r="A38" s="608" t="s">
        <v>179</v>
      </c>
    </row>
    <row r="39" spans="1:87">
      <c r="A39" s="608" t="s">
        <v>180</v>
      </c>
    </row>
    <row r="40" spans="1:87">
      <c r="A40" s="608" t="s">
        <v>181</v>
      </c>
    </row>
    <row r="41" spans="1:87">
      <c r="A41" s="608" t="s">
        <v>182</v>
      </c>
    </row>
    <row r="42" spans="1:87">
      <c r="A42" s="608" t="s">
        <v>183</v>
      </c>
    </row>
    <row r="43" spans="1:87">
      <c r="A43" s="601"/>
    </row>
  </sheetData>
  <sheetProtection algorithmName="SHA-512" hashValue="dDNejrx4iHWOwa5F20vPcNUhX9EgGKrfU/V/C7+4rp3tBOUmdBDdxAlfLuRVN9psoIrLLGEnRkOr0Dsh1WBOxA==" saltValue="jpIQxmeitxcN4EJ/OSf0+g==" spinCount="100000" sheet="1" objects="1" scenarios="1"/>
  <mergeCells count="3">
    <mergeCell ref="F2:G2"/>
    <mergeCell ref="F3:G3"/>
    <mergeCell ref="F4:G4"/>
  </mergeCells>
  <conditionalFormatting sqref="F11:CH11">
    <cfRule type="expression" dxfId="9" priority="1">
      <formula>F11="Low"</formula>
    </cfRule>
    <cfRule type="expression" dxfId="8" priority="2">
      <formula>F11="Medium"</formula>
    </cfRule>
    <cfRule type="expression" dxfId="7" priority="3">
      <formula>F11="High"</formula>
    </cfRule>
    <cfRule type="expression" dxfId="6" priority="4">
      <formula>F11="Extreme"</formula>
    </cfRule>
  </conditionalFormatting>
  <dataValidations count="4">
    <dataValidation type="list" allowBlank="1" showInputMessage="1" showErrorMessage="1" sqref="F12:CH12" xr:uid="{090954D1-018C-40FA-A37D-5707CAF144D1}">
      <formula1>$A$37:$A$42</formula1>
    </dataValidation>
    <dataValidation type="list" allowBlank="1" showInputMessage="1" showErrorMessage="1" sqref="F10:CH10" xr:uid="{D63CA2A4-FF88-400D-92DE-E8E95ACC7E11}">
      <formula1>$A$21:$A$24</formula1>
    </dataValidation>
    <dataValidation type="list" allowBlank="1" showInputMessage="1" showErrorMessage="1" sqref="F14:CH14 F15:G15" xr:uid="{11760DD2-449D-4974-9329-036FE826F10D}">
      <formula1>$A$28:$A$34</formula1>
    </dataValidation>
    <dataValidation type="list" allowBlank="1" showInputMessage="1" showErrorMessage="1" sqref="F9:CH9" xr:uid="{2E0F2CF8-DBC0-4E84-B0D5-B792F1026B31}">
      <formula1>$A$15:$A$19</formula1>
    </dataValidation>
  </dataValidation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431C8-338C-4A43-BE15-60D8E5CDDB76}">
  <sheetPr codeName="Sheet7">
    <tabColor theme="3"/>
  </sheetPr>
  <dimension ref="A1:AQ51"/>
  <sheetViews>
    <sheetView zoomScale="70" zoomScaleNormal="70" zoomScaleSheetLayoutView="90" workbookViewId="0">
      <selection activeCell="J4" sqref="J4:K6"/>
    </sheetView>
  </sheetViews>
  <sheetFormatPr defaultColWidth="9.1796875" defaultRowHeight="13"/>
  <cols>
    <col min="1" max="1" width="3.453125" style="322" customWidth="1"/>
    <col min="2" max="2" width="3.81640625" style="322" customWidth="1"/>
    <col min="3" max="3" width="33.81640625" style="322" customWidth="1"/>
    <col min="4" max="4" width="85.26953125" style="322" customWidth="1"/>
    <col min="5" max="5" width="27.7265625" style="322" customWidth="1"/>
    <col min="6" max="6" width="3.453125" style="322" customWidth="1"/>
    <col min="7" max="7" width="3.453125" style="542" customWidth="1"/>
    <col min="8" max="8" width="3.81640625" style="542" customWidth="1"/>
    <col min="9" max="9" width="21.453125" style="318" customWidth="1"/>
    <col min="10" max="10" width="13.54296875" style="319" customWidth="1"/>
    <col min="11" max="11" width="102.54296875" style="457" customWidth="1"/>
    <col min="12" max="12" width="3.1796875" style="320" customWidth="1"/>
    <col min="13" max="13" width="7.1796875" style="321" customWidth="1"/>
    <col min="14" max="14" width="19.1796875" style="322" customWidth="1"/>
    <col min="15" max="15" width="80.81640625" style="323" customWidth="1"/>
    <col min="16" max="16" width="89.7265625" style="323" customWidth="1"/>
    <col min="17" max="17" width="2.81640625" style="323" customWidth="1"/>
    <col min="18" max="25" width="24.453125" style="323" customWidth="1"/>
    <col min="26" max="26" width="2.81640625" style="323" customWidth="1"/>
    <col min="27" max="27" width="2.81640625" style="546" customWidth="1"/>
    <col min="28" max="28" width="13.1796875" style="322" customWidth="1"/>
    <col min="29" max="29" width="69.81640625" style="323" customWidth="1"/>
    <col min="30" max="30" width="158" style="322" customWidth="1"/>
    <col min="31" max="31" width="3.81640625" style="322" customWidth="1"/>
    <col min="32" max="16384" width="9.1796875" style="322"/>
  </cols>
  <sheetData>
    <row r="1" spans="1:43" ht="47.25" customHeight="1">
      <c r="A1" s="559"/>
      <c r="B1" s="559"/>
      <c r="C1" s="559"/>
      <c r="D1" s="559"/>
      <c r="E1" s="559"/>
      <c r="F1" s="559"/>
      <c r="G1" s="560"/>
      <c r="H1" s="560"/>
      <c r="I1" s="559"/>
      <c r="J1" s="559"/>
      <c r="K1" s="559"/>
      <c r="L1" s="559"/>
      <c r="M1" s="559"/>
      <c r="N1" s="559"/>
      <c r="O1" s="559"/>
      <c r="P1" s="559"/>
      <c r="Q1" s="559"/>
      <c r="R1" s="559"/>
      <c r="S1" s="559"/>
      <c r="T1" s="559"/>
      <c r="U1" s="559"/>
      <c r="V1" s="559"/>
      <c r="W1" s="559"/>
      <c r="X1" s="559"/>
      <c r="Y1" s="559"/>
      <c r="Z1" s="559"/>
      <c r="AA1" s="559"/>
      <c r="AB1" s="559"/>
      <c r="AC1" s="559"/>
      <c r="AD1" s="559"/>
      <c r="AE1" s="559"/>
      <c r="AF1" s="559"/>
    </row>
    <row r="2" spans="1:43" ht="35.25" customHeight="1">
      <c r="A2" s="560"/>
      <c r="B2" s="541"/>
      <c r="C2" s="545" t="s">
        <v>184</v>
      </c>
      <c r="D2" s="467"/>
      <c r="E2" s="467"/>
      <c r="F2" s="467"/>
      <c r="G2" s="560"/>
      <c r="H2" s="551"/>
      <c r="I2" s="543" t="s">
        <v>185</v>
      </c>
      <c r="J2" s="543"/>
      <c r="K2" s="464"/>
      <c r="L2" s="465"/>
      <c r="M2" s="544" t="s">
        <v>186</v>
      </c>
      <c r="N2" s="544"/>
      <c r="O2" s="544"/>
      <c r="P2" s="466"/>
      <c r="Q2" s="466"/>
      <c r="R2" s="544" t="s">
        <v>187</v>
      </c>
      <c r="S2" s="544"/>
      <c r="T2" s="544"/>
      <c r="U2" s="544"/>
      <c r="V2" s="544"/>
      <c r="W2" s="544"/>
      <c r="X2" s="544"/>
      <c r="Y2" s="544"/>
      <c r="Z2" s="466"/>
      <c r="AA2" s="540"/>
      <c r="AB2" s="544" t="s">
        <v>188</v>
      </c>
      <c r="AC2" s="544"/>
      <c r="AD2" s="551"/>
      <c r="AE2" s="551"/>
      <c r="AF2" s="560"/>
      <c r="AQ2" s="322">
        <v>1</v>
      </c>
    </row>
    <row r="3" spans="1:43" ht="35.25" customHeight="1">
      <c r="A3" s="560"/>
      <c r="B3" s="541"/>
      <c r="C3" s="665" t="s">
        <v>189</v>
      </c>
      <c r="D3" s="666"/>
      <c r="E3" s="667"/>
      <c r="F3" s="467"/>
      <c r="G3" s="560"/>
      <c r="H3" s="551"/>
      <c r="I3" s="481" t="s">
        <v>190</v>
      </c>
      <c r="J3" s="681">
        <f>Instructions!G5</f>
        <v>0</v>
      </c>
      <c r="K3" s="682"/>
      <c r="L3" s="468"/>
      <c r="M3" s="665" t="s">
        <v>191</v>
      </c>
      <c r="N3" s="667"/>
      <c r="O3" s="691" t="str">
        <f>Questions!P2</f>
        <v>PROD-01</v>
      </c>
      <c r="P3" s="692"/>
      <c r="Q3" s="463"/>
      <c r="R3" s="665"/>
      <c r="S3" s="666"/>
      <c r="T3" s="666"/>
      <c r="U3" s="666"/>
      <c r="V3" s="666"/>
      <c r="W3" s="666"/>
      <c r="X3" s="666"/>
      <c r="Y3" s="667"/>
      <c r="Z3" s="463"/>
      <c r="AA3" s="547"/>
      <c r="AB3" s="552" t="str" cm="1">
        <f t="array" ref="AB3">_xlfn.LET(
  _xlpm.rng, DeepDive!N6:CD100,
  _xlpm.flat, _xlfn.TOCOL(_xlpm.rng,1),
  _xlpm.t, UPPER(TRIM(SUBSTITUTE(_xlpm.flat,CHAR(160)," "))),
  _xlpm.nonblank, _xlfn._xlws.FILTER(_xlpm.t, _xlpm.t&lt;&gt;""),
  _xlpm.risks, IFERROR(
           _xlfn._xlws.FILTER(
             _xlpm.nonblank,
             (LEFT(_xlpm.nonblank,4)="RISK")*
             (LEN(_xlpm.nonblank)&gt;=5)*
             ISNUMBER(--MID(_xlpm.nonblank,5,1))
           ),
         ""),
  IF(COUNTA(_xlpm.risks)=0, "", _xlfn.UNIQUE(_xlpm.risks))
)</f>
        <v/>
      </c>
      <c r="AC3" s="553" t="str" cm="1">
        <f t="array" ref="AC3">IF(AB3&lt;&gt;"",
    _xlfn.LET(
        _xlpm.id, AB3,
        _xlpm.matchRow, _xlfn.XMATCH(_xlpm.id, Risks!$A:$A, 0),
        _xlfn.HSTACK(
            INDEX(Risks!$B:$B, _xlpm.matchRow),
            INDEX(Risks!$C:$C, _xlpm.matchRow)
        )
    ),
    ""
)</f>
        <v/>
      </c>
      <c r="AD3" s="554"/>
      <c r="AE3" s="551"/>
      <c r="AF3" s="560"/>
    </row>
    <row r="4" spans="1:43" ht="35.25" customHeight="1">
      <c r="A4" s="560"/>
      <c r="B4" s="541"/>
      <c r="C4" s="672" t="s">
        <v>192</v>
      </c>
      <c r="D4" s="673"/>
      <c r="E4" s="674"/>
      <c r="F4" s="467"/>
      <c r="G4" s="560"/>
      <c r="H4" s="551"/>
      <c r="I4" s="678" t="s">
        <v>193</v>
      </c>
      <c r="J4" s="693">
        <f>Instructions!G8</f>
        <v>0</v>
      </c>
      <c r="K4" s="694"/>
      <c r="L4" s="468"/>
      <c r="M4" s="665"/>
      <c r="N4" s="667"/>
      <c r="O4" s="691"/>
      <c r="P4" s="692"/>
      <c r="Q4" s="463"/>
      <c r="R4" s="669"/>
      <c r="S4" s="670"/>
      <c r="T4" s="670"/>
      <c r="U4" s="670"/>
      <c r="V4" s="670"/>
      <c r="W4" s="670"/>
      <c r="X4" s="670"/>
      <c r="Y4" s="671"/>
      <c r="Z4" s="463"/>
      <c r="AA4" s="547"/>
      <c r="AB4" s="555"/>
      <c r="AC4" s="556" t="str" cm="1">
        <f t="array" ref="AC4">IF(AB4&lt;&gt;"",
    _xlfn.LET(
        _xlpm.id, AB4,
        _xlpm.matchRow, _xlfn.XMATCH(_xlpm.id, Risks!$A:$A, 0),
        _xlfn.HSTACK(
            INDEX(Risks!$B:$B, _xlpm.matchRow),
            INDEX(Risks!$C:$C, _xlpm.matchRow)
        )
    ),
    ""
)</f>
        <v/>
      </c>
      <c r="AD4" s="557"/>
      <c r="AE4" s="551"/>
      <c r="AF4" s="560"/>
    </row>
    <row r="5" spans="1:43" ht="35.25" customHeight="1">
      <c r="A5" s="560"/>
      <c r="B5" s="541"/>
      <c r="C5" s="675"/>
      <c r="D5" s="676"/>
      <c r="E5" s="677"/>
      <c r="F5" s="467"/>
      <c r="G5" s="560"/>
      <c r="H5" s="551"/>
      <c r="I5" s="679"/>
      <c r="J5" s="695"/>
      <c r="K5" s="696"/>
      <c r="L5" s="468"/>
      <c r="M5" s="685" t="s">
        <v>194</v>
      </c>
      <c r="N5" s="686"/>
      <c r="O5" s="686"/>
      <c r="P5" s="687"/>
      <c r="Q5" s="469"/>
      <c r="R5" s="668" t="s">
        <v>60</v>
      </c>
      <c r="S5" s="668" t="s">
        <v>61</v>
      </c>
      <c r="T5" s="668" t="s">
        <v>62</v>
      </c>
      <c r="U5" s="668" t="s">
        <v>63</v>
      </c>
      <c r="V5" s="668" t="s">
        <v>195</v>
      </c>
      <c r="W5" s="668" t="s">
        <v>65</v>
      </c>
      <c r="X5" s="668" t="s">
        <v>66</v>
      </c>
      <c r="Y5" s="668" t="s">
        <v>67</v>
      </c>
      <c r="Z5" s="469"/>
      <c r="AA5" s="548"/>
      <c r="AB5" s="555"/>
      <c r="AC5" s="556" t="str" cm="1">
        <f t="array" ref="AC5">IF(AB5&lt;&gt;"",
    _xlfn.LET(
        _xlpm.id, AB5,
        _xlpm.matchRow, _xlfn.XMATCH(_xlpm.id, Risks!$A:$A, 0),
        _xlfn.HSTACK(
            INDEX(Risks!$B:$B, _xlpm.matchRow),
            INDEX(Risks!$C:$C, _xlpm.matchRow)
        )
    ),
    ""
)</f>
        <v/>
      </c>
      <c r="AD5" s="557"/>
      <c r="AE5" s="551"/>
      <c r="AF5" s="560"/>
    </row>
    <row r="6" spans="1:43" ht="66.650000000000006" customHeight="1">
      <c r="A6" s="560"/>
      <c r="B6" s="541"/>
      <c r="C6" s="675"/>
      <c r="D6" s="676"/>
      <c r="E6" s="677"/>
      <c r="F6" s="467"/>
      <c r="G6" s="560"/>
      <c r="H6" s="551"/>
      <c r="I6" s="680"/>
      <c r="J6" s="697"/>
      <c r="K6" s="698"/>
      <c r="L6" s="468"/>
      <c r="M6" s="688"/>
      <c r="N6" s="689"/>
      <c r="O6" s="689"/>
      <c r="P6" s="690"/>
      <c r="Q6" s="469"/>
      <c r="R6" s="668"/>
      <c r="S6" s="668"/>
      <c r="T6" s="668"/>
      <c r="U6" s="668"/>
      <c r="V6" s="668"/>
      <c r="W6" s="668"/>
      <c r="X6" s="668"/>
      <c r="Y6" s="668"/>
      <c r="Z6" s="469"/>
      <c r="AA6" s="548"/>
      <c r="AB6" s="555"/>
      <c r="AC6" s="556" t="str" cm="1">
        <f t="array" ref="AC6">IF(AB6&lt;&gt;"",
    _xlfn.LET(
        _xlpm.id, AB6,
        _xlpm.matchRow, _xlfn.XMATCH(_xlpm.id, Risks!$A:$A, 0),
        _xlfn.HSTACK(
            INDEX(Risks!$B:$B, _xlpm.matchRow),
            INDEX(Risks!$C:$C, _xlpm.matchRow)
        )
    ),
    ""
)</f>
        <v/>
      </c>
      <c r="AD6" s="557"/>
      <c r="AE6" s="551"/>
      <c r="AF6" s="560"/>
    </row>
    <row r="7" spans="1:43" ht="48.75" customHeight="1">
      <c r="A7" s="560"/>
      <c r="B7" s="541"/>
      <c r="C7" s="675"/>
      <c r="D7" s="676"/>
      <c r="E7" s="677"/>
      <c r="F7" s="467"/>
      <c r="G7" s="560"/>
      <c r="H7" s="551"/>
      <c r="I7" s="481" t="s">
        <v>196</v>
      </c>
      <c r="J7" s="683">
        <f>Instructions!G16</f>
        <v>0</v>
      </c>
      <c r="K7" s="684"/>
      <c r="L7" s="468"/>
      <c r="M7" s="699" t="s">
        <v>197</v>
      </c>
      <c r="N7" s="700"/>
      <c r="O7" s="701"/>
      <c r="P7" s="482" t="s">
        <v>198</v>
      </c>
      <c r="Q7" s="470"/>
      <c r="R7" s="718" t="s">
        <v>199</v>
      </c>
      <c r="S7" s="718"/>
      <c r="T7" s="718"/>
      <c r="U7" s="718"/>
      <c r="V7" s="718"/>
      <c r="W7" s="718"/>
      <c r="X7" s="718"/>
      <c r="Y7" s="718"/>
      <c r="Z7" s="470"/>
      <c r="AA7" s="549"/>
      <c r="AB7" s="555"/>
      <c r="AC7" s="556" t="str" cm="1">
        <f t="array" ref="AC7">IF(AB7&lt;&gt;"",
    _xlfn.LET(
        _xlpm.id, AB7,
        _xlpm.matchRow, _xlfn.XMATCH(_xlpm.id, Risks!$A:$A, 0),
        _xlfn.HSTACK(
            INDEX(Risks!$B:$B, _xlpm.matchRow),
            INDEX(Risks!$C:$C, _xlpm.matchRow)
        )
    ),
    ""
)</f>
        <v/>
      </c>
      <c r="AD7" s="557"/>
      <c r="AE7" s="551"/>
      <c r="AF7" s="560"/>
    </row>
    <row r="8" spans="1:43" ht="48.75" customHeight="1" thickBot="1">
      <c r="A8" s="560"/>
      <c r="B8" s="702"/>
      <c r="C8" s="592"/>
      <c r="D8" s="592"/>
      <c r="E8" s="592"/>
      <c r="F8" s="467"/>
      <c r="G8" s="560"/>
      <c r="H8" s="551"/>
      <c r="I8" s="481" t="s">
        <v>200</v>
      </c>
      <c r="J8" s="479" t="str">
        <f>Assessment!W3</f>
        <v/>
      </c>
      <c r="K8" s="705" t="str">
        <f>'P-count table'!D29</f>
        <v xml:space="preserve"> </v>
      </c>
      <c r="L8" s="471"/>
      <c r="M8" s="324" t="str" cm="1">
        <f t="array" ref="M8:O11">IF(AQ2&lt;&gt;1,"",
  _xlfn.LET(
    _xlpm.base, Triggers!B3:K109,
    _xlpm.cols3, _xlfn.CHOOSECOLS(_xlpm.base,6,4,5),
    _xlpm.a, IFERROR(_xlfn.CHOOSECOLS(_xlfn._xlws.FILTER(_xlpm.base,(Triggers!I3:I109=TRUE)*(Triggers!J3:J109=TRUE)),6,4,5), _xlfn.TAKE(_xlpm.cols3,0)),
    _xlpm.b, IFERROR(_xlfn.CHOOSECOLS(_xlfn._xlws.FILTER(_xlpm.base,Triggers!G3:G109="⟳"),6,4,5), _xlfn.TAKE(_xlpm.cols3,0)),
    _xlpm.out, _xlfn.UNIQUE(_xlfn.VSTACK(_xlpm.a,_xlpm.b)),
    IF(ROWS(_xlpm.out)=0,"", _xlfn.TAKE(_xlpm.out,,3))
  )
)</f>
        <v>⟳</v>
      </c>
      <c r="N8" s="325" t="str">
        <v>Privacy Laws</v>
      </c>
      <c r="O8" s="325" t="str">
        <v>All AI systems must comply with the Privacy Act 1988 (Cth), the PPIP Act 1998 (NSW), and the HRIP Act 2002 (NSW), applying safeguards to prevent re-identification, unauthorised access and misuse.</v>
      </c>
      <c r="P8" s="456" t="str">
        <f>_xlfn.IFNA(INDEX(Triggers!M:M, MATCH(N8, Triggers!E:E, 0)), "")</f>
        <v>The system uses sensitive or de-identified data (data:personal_sensitive, data:deidentified) or involves vulnerable or agentic public stakeholders (stakeholder:vulnerable_group, stakeholder:agentic_public).</v>
      </c>
      <c r="Q8" s="472"/>
      <c r="R8" s="717" t="s">
        <v>201</v>
      </c>
      <c r="S8" s="717" t="s">
        <v>202</v>
      </c>
      <c r="T8" s="717" t="s">
        <v>203</v>
      </c>
      <c r="U8" s="717" t="s">
        <v>204</v>
      </c>
      <c r="V8" s="717" t="s">
        <v>205</v>
      </c>
      <c r="W8" s="717" t="s">
        <v>206</v>
      </c>
      <c r="X8" s="717" t="s">
        <v>207</v>
      </c>
      <c r="Y8" s="717" t="s">
        <v>208</v>
      </c>
      <c r="Z8" s="472"/>
      <c r="AA8" s="550"/>
      <c r="AB8" s="555"/>
      <c r="AC8" s="556" t="str" cm="1">
        <f t="array" ref="AC8">IF(AB8&lt;&gt;"",
    _xlfn.LET(
        _xlpm.id, AB8,
        _xlpm.matchRow, _xlfn.XMATCH(_xlpm.id, Risks!$A:$A, 0),
        _xlfn.HSTACK(
            INDEX(Risks!$B:$B, _xlpm.matchRow),
            INDEX(Risks!$C:$C, _xlpm.matchRow)
        )
    ),
    ""
)</f>
        <v/>
      </c>
      <c r="AD8" s="557"/>
      <c r="AE8" s="551"/>
      <c r="AF8" s="560"/>
    </row>
    <row r="9" spans="1:43" ht="48.75" customHeight="1">
      <c r="A9" s="560"/>
      <c r="B9" s="703"/>
      <c r="C9" s="715" t="s">
        <v>209</v>
      </c>
      <c r="D9" s="715"/>
      <c r="E9" s="561"/>
      <c r="F9" s="467"/>
      <c r="G9" s="560"/>
      <c r="H9" s="551"/>
      <c r="I9" s="679" t="s">
        <v>210</v>
      </c>
      <c r="J9" s="708" t="str">
        <f>Assessment!W8</f>
        <v/>
      </c>
      <c r="K9" s="706"/>
      <c r="L9" s="471"/>
      <c r="M9" s="324" t="str">
        <v>⟳</v>
      </c>
      <c r="N9" s="325" t="str">
        <v>Ethics Principles</v>
      </c>
      <c r="O9" s="325" t="str">
        <v>AI systems must actively demonstrate compliance with all NSW AI Ethics Principles (fairness, transparency, accountability, privacy, community benefit) across their lifecycle.</v>
      </c>
      <c r="P9" s="456" t="str">
        <f>_xlfn.IFNA(INDEX(Triggers!M:M, MATCH(N9, Triggers!E:E, 0)), "")</f>
        <v>All AI systems must demonstrate compliance with ethics principles.</v>
      </c>
      <c r="Q9" s="472"/>
      <c r="R9" s="717"/>
      <c r="S9" s="717"/>
      <c r="T9" s="717"/>
      <c r="U9" s="717"/>
      <c r="V9" s="717"/>
      <c r="W9" s="717"/>
      <c r="X9" s="717"/>
      <c r="Y9" s="717"/>
      <c r="Z9" s="472"/>
      <c r="AA9" s="550"/>
      <c r="AB9" s="555"/>
      <c r="AC9" s="556" t="str" cm="1">
        <f t="array" ref="AC9">IF(AB9&lt;&gt;"",
    _xlfn.LET(
        _xlpm.id, AB9,
        _xlpm.matchRow, _xlfn.XMATCH(_xlpm.id, Risks!$A:$A, 0),
        _xlfn.HSTACK(
            INDEX(Risks!$B:$B, _xlpm.matchRow),
            INDEX(Risks!$C:$C, _xlpm.matchRow)
        )
    ),
    ""
)</f>
        <v/>
      </c>
      <c r="AD9" s="557"/>
      <c r="AE9" s="551"/>
      <c r="AF9" s="560"/>
    </row>
    <row r="10" spans="1:43" ht="48.75" customHeight="1">
      <c r="A10" s="560"/>
      <c r="B10" s="541"/>
      <c r="C10" s="704" t="s">
        <v>211</v>
      </c>
      <c r="D10" s="704"/>
      <c r="E10" s="704"/>
      <c r="F10" s="467"/>
      <c r="G10" s="560"/>
      <c r="H10" s="551"/>
      <c r="I10" s="679"/>
      <c r="J10" s="709"/>
      <c r="K10" s="706"/>
      <c r="L10" s="471"/>
      <c r="M10" s="324" t="str">
        <v>⟳</v>
      </c>
      <c r="N10" s="325" t="str">
        <v>Cyber Policy</v>
      </c>
      <c r="O10" s="325" t="str">
        <v>AI systems must comply with the NSW Cyber Security Policy and address AI-specific vulnerabilities introduced through models, training data, and automation.</v>
      </c>
      <c r="P10" s="456" t="str">
        <f>_xlfn.IFNA(INDEX(Triggers!M:M, MATCH(N10, Triggers!E:E, 0)), "")</f>
        <v>All AI projects must comply with NSW Cyber Security Policy.</v>
      </c>
      <c r="Q10" s="472"/>
      <c r="R10" s="717"/>
      <c r="S10" s="717"/>
      <c r="T10" s="717"/>
      <c r="U10" s="717"/>
      <c r="V10" s="717"/>
      <c r="W10" s="717"/>
      <c r="X10" s="717"/>
      <c r="Y10" s="717"/>
      <c r="Z10" s="472"/>
      <c r="AA10" s="550"/>
      <c r="AB10" s="555"/>
      <c r="AC10" s="556" t="str" cm="1">
        <f t="array" ref="AC10">IF(AB10&lt;&gt;"",
    _xlfn.LET(
        _xlpm.id, AB10,
        _xlpm.matchRow, _xlfn.XMATCH(_xlpm.id, Risks!$A:$A, 0),
        _xlfn.HSTACK(
            INDEX(Risks!$B:$B, _xlpm.matchRow),
            INDEX(Risks!$C:$C, _xlpm.matchRow)
        )
    ),
    ""
)</f>
        <v/>
      </c>
      <c r="AD10" s="557"/>
      <c r="AE10" s="551"/>
      <c r="AF10" s="560"/>
    </row>
    <row r="11" spans="1:43" ht="48.75" customHeight="1">
      <c r="A11" s="560"/>
      <c r="B11" s="541"/>
      <c r="C11" s="473" t="s">
        <v>212</v>
      </c>
      <c r="D11" s="473" t="s">
        <v>213</v>
      </c>
      <c r="E11" s="473" t="s">
        <v>214</v>
      </c>
      <c r="F11" s="467"/>
      <c r="G11" s="560"/>
      <c r="H11" s="551"/>
      <c r="I11" s="680"/>
      <c r="J11" s="710"/>
      <c r="K11" s="707"/>
      <c r="L11" s="471"/>
      <c r="M11" s="324" t="str">
        <v>⟳</v>
      </c>
      <c r="N11" s="325" t="str">
        <v>Legal Compliance</v>
      </c>
      <c r="O11" s="325" t="str">
        <v>AI systems must comply with all applicable laws, including human rights and anti-discrimination, with legal review or HRIA where rights may be affected.</v>
      </c>
      <c r="P11" s="456" t="str">
        <f>_xlfn.IFNA(INDEX(Triggers!M:M, MATCH(N11, Triggers!E:E, 0)), "")</f>
        <v>All AI projects must comply with all applicable laws.</v>
      </c>
      <c r="Q11" s="472"/>
      <c r="R11" s="717"/>
      <c r="S11" s="717"/>
      <c r="T11" s="717"/>
      <c r="U11" s="717"/>
      <c r="V11" s="717"/>
      <c r="W11" s="717"/>
      <c r="X11" s="717"/>
      <c r="Y11" s="717"/>
      <c r="Z11" s="472"/>
      <c r="AA11" s="550"/>
      <c r="AB11" s="555"/>
      <c r="AC11" s="556" t="str" cm="1">
        <f t="array" ref="AC11">IF(AB11&lt;&gt;"",
    _xlfn.LET(
        _xlpm.id, AB11,
        _xlpm.matchRow, _xlfn.XMATCH(_xlpm.id, Risks!$A:$A, 0),
        _xlfn.HSTACK(
            INDEX(Risks!$B:$B, _xlpm.matchRow),
            INDEX(Risks!$C:$C, _xlpm.matchRow)
        )
    ),
    ""
)</f>
        <v/>
      </c>
      <c r="AD11" s="557"/>
      <c r="AE11" s="551"/>
      <c r="AF11" s="560"/>
    </row>
    <row r="12" spans="1:43" ht="48.75" customHeight="1">
      <c r="A12" s="560"/>
      <c r="B12" s="541"/>
      <c r="C12" s="474" t="s">
        <v>215</v>
      </c>
      <c r="D12" s="474"/>
      <c r="E12" s="474"/>
      <c r="F12" s="467"/>
      <c r="G12" s="560"/>
      <c r="H12" s="551"/>
      <c r="I12" s="481" t="s">
        <v>216</v>
      </c>
      <c r="J12" s="455">
        <f>Instructions!G14</f>
        <v>0</v>
      </c>
      <c r="K12" s="478"/>
      <c r="L12" s="471"/>
      <c r="M12" s="324"/>
      <c r="N12" s="325"/>
      <c r="O12" s="325"/>
      <c r="P12" s="456" t="str">
        <f>_xlfn.IFNA(INDEX(Triggers!M:M, MATCH(N12, Triggers!E:E, 0)), "")</f>
        <v/>
      </c>
      <c r="Q12" s="472"/>
      <c r="R12" s="717"/>
      <c r="S12" s="717"/>
      <c r="T12" s="717"/>
      <c r="U12" s="717"/>
      <c r="V12" s="717"/>
      <c r="W12" s="717"/>
      <c r="X12" s="717"/>
      <c r="Y12" s="717"/>
      <c r="Z12" s="472"/>
      <c r="AA12" s="550"/>
      <c r="AB12" s="555"/>
      <c r="AC12" s="556" t="str" cm="1">
        <f t="array" ref="AC12">IF(AB12&lt;&gt;"",
    _xlfn.LET(
        _xlpm.id, AB12,
        _xlpm.matchRow, _xlfn.XMATCH(_xlpm.id, Risks!$A:$A, 0),
        _xlfn.HSTACK(
            INDEX(Risks!$B:$B, _xlpm.matchRow),
            INDEX(Risks!$C:$C, _xlpm.matchRow)
        )
    ),
    ""
)</f>
        <v/>
      </c>
      <c r="AD12" s="557"/>
      <c r="AE12" s="551"/>
      <c r="AF12" s="560"/>
    </row>
    <row r="13" spans="1:43" ht="48.75" customHeight="1">
      <c r="A13" s="560"/>
      <c r="B13" s="541"/>
      <c r="C13" s="537" t="s">
        <v>217</v>
      </c>
      <c r="D13" s="537"/>
      <c r="E13" s="537"/>
      <c r="F13" s="467"/>
      <c r="G13" s="560"/>
      <c r="H13" s="551"/>
      <c r="I13" s="481" t="s">
        <v>218</v>
      </c>
      <c r="J13" s="480">
        <f>Instructions!G19</f>
        <v>0</v>
      </c>
      <c r="K13" s="459" t="s">
        <v>219</v>
      </c>
      <c r="L13" s="471"/>
      <c r="M13" s="324"/>
      <c r="N13" s="325"/>
      <c r="O13" s="325"/>
      <c r="P13" s="456" t="str">
        <f>_xlfn.IFNA(INDEX(Triggers!M:M, MATCH(N13, Triggers!E:E, 0)), "")</f>
        <v/>
      </c>
      <c r="Q13" s="472"/>
      <c r="R13" s="717"/>
      <c r="S13" s="717"/>
      <c r="T13" s="717"/>
      <c r="U13" s="717"/>
      <c r="V13" s="717"/>
      <c r="W13" s="717"/>
      <c r="X13" s="717"/>
      <c r="Y13" s="717"/>
      <c r="Z13" s="472"/>
      <c r="AA13" s="550"/>
      <c r="AB13" s="555"/>
      <c r="AC13" s="556" t="str" cm="1">
        <f t="array" ref="AC13">IF(AB13&lt;&gt;"",
    _xlfn.LET(
        _xlpm.id, AB13,
        _xlpm.matchRow, _xlfn.XMATCH(_xlpm.id, Risks!$A:$A, 0),
        _xlfn.HSTACK(
            INDEX(Risks!$B:$B, _xlpm.matchRow),
            INDEX(Risks!$C:$C, _xlpm.matchRow)
        )
    ),
    ""
)</f>
        <v/>
      </c>
      <c r="AD13" s="557"/>
      <c r="AE13" s="551"/>
      <c r="AF13" s="560"/>
    </row>
    <row r="14" spans="1:43" ht="48.75" customHeight="1">
      <c r="A14" s="560"/>
      <c r="B14" s="541"/>
      <c r="C14" s="537" t="s">
        <v>220</v>
      </c>
      <c r="D14" s="537"/>
      <c r="E14" s="537"/>
      <c r="F14" s="467"/>
      <c r="G14" s="560"/>
      <c r="H14" s="551"/>
      <c r="I14" s="678" t="s">
        <v>221</v>
      </c>
      <c r="J14" s="455" t="str">
        <f>Assessment!C3 &amp; "," &amp; Assessment!J3</f>
        <v>Q1,4</v>
      </c>
      <c r="K14" s="325" t="str">
        <f>Assessment!U3</f>
        <v>The system is being rolled out into a live environment but may still be in testing or pilot mode.</v>
      </c>
      <c r="L14" s="471"/>
      <c r="M14" s="324"/>
      <c r="N14" s="325"/>
      <c r="O14" s="325"/>
      <c r="P14" s="456" t="str">
        <f>_xlfn.IFNA(INDEX(Triggers!M:M, MATCH(N14, Triggers!E:E, 0)), "")</f>
        <v/>
      </c>
      <c r="Q14" s="472"/>
      <c r="R14" s="717"/>
      <c r="S14" s="717"/>
      <c r="T14" s="717"/>
      <c r="U14" s="717"/>
      <c r="V14" s="717"/>
      <c r="W14" s="717"/>
      <c r="X14" s="717"/>
      <c r="Y14" s="717"/>
      <c r="Z14" s="472"/>
      <c r="AA14" s="550"/>
      <c r="AB14" s="555"/>
      <c r="AC14" s="556" t="str" cm="1">
        <f t="array" ref="AC14">IF(AB14&lt;&gt;"",
    _xlfn.LET(
        _xlpm.id, AB14,
        _xlpm.matchRow, _xlfn.XMATCH(_xlpm.id, Risks!$A:$A, 0),
        _xlfn.HSTACK(
            INDEX(Risks!$B:$B, _xlpm.matchRow),
            INDEX(Risks!$C:$C, _xlpm.matchRow)
        )
    ),
    ""
)</f>
        <v/>
      </c>
      <c r="AD14" s="557"/>
      <c r="AE14" s="551"/>
      <c r="AF14" s="560"/>
    </row>
    <row r="15" spans="1:43" ht="48.75" customHeight="1" thickBot="1">
      <c r="A15" s="560"/>
      <c r="B15" s="541"/>
      <c r="C15" s="592"/>
      <c r="D15" s="592"/>
      <c r="E15" s="592"/>
      <c r="F15" s="467"/>
      <c r="G15" s="560"/>
      <c r="H15" s="551"/>
      <c r="I15" s="679"/>
      <c r="J15" s="455" t="str">
        <f>Assessment!C4 &amp; "," &amp; Assessment!J4</f>
        <v>Q2,</v>
      </c>
      <c r="K15" s="325" t="str">
        <f>Assessment!U4</f>
        <v/>
      </c>
      <c r="L15" s="471"/>
      <c r="M15" s="324"/>
      <c r="N15" s="325"/>
      <c r="O15" s="325"/>
      <c r="P15" s="456" t="str">
        <f>_xlfn.IFNA(INDEX(Triggers!M:M, MATCH(N15, Triggers!E:E, 0)), "")</f>
        <v/>
      </c>
      <c r="Q15" s="472"/>
      <c r="R15" s="657" t="s">
        <v>222</v>
      </c>
      <c r="S15" s="658"/>
      <c r="T15" s="658"/>
      <c r="U15" s="658"/>
      <c r="V15" s="658"/>
      <c r="W15" s="658"/>
      <c r="X15" s="658"/>
      <c r="Y15" s="659"/>
      <c r="Z15" s="472"/>
      <c r="AA15" s="550"/>
      <c r="AB15" s="555"/>
      <c r="AC15" s="556" t="str" cm="1">
        <f t="array" ref="AC15">IF(AB15&lt;&gt;"",
    _xlfn.LET(
        _xlpm.id, AB15,
        _xlpm.matchRow, _xlfn.XMATCH(_xlpm.id, Risks!$A:$A, 0),
        _xlfn.HSTACK(
            INDEX(Risks!$B:$B, _xlpm.matchRow),
            INDEX(Risks!$C:$C, _xlpm.matchRow)
        )
    ),
    ""
)</f>
        <v/>
      </c>
      <c r="AD15" s="557"/>
      <c r="AE15" s="551"/>
      <c r="AF15" s="560"/>
    </row>
    <row r="16" spans="1:43" ht="48.75" customHeight="1">
      <c r="A16" s="560"/>
      <c r="B16" s="541"/>
      <c r="C16" s="713" t="s">
        <v>223</v>
      </c>
      <c r="D16" s="713"/>
      <c r="E16" s="590"/>
      <c r="F16" s="467"/>
      <c r="G16" s="560"/>
      <c r="H16" s="551"/>
      <c r="I16" s="679"/>
      <c r="J16" s="455" t="str">
        <f>Assessment!C5 &amp; "," &amp; Assessment!J5</f>
        <v>Q3,</v>
      </c>
      <c r="K16" s="325" t="str">
        <f>Assessment!U5</f>
        <v/>
      </c>
      <c r="L16" s="471"/>
      <c r="M16" s="324"/>
      <c r="N16" s="325"/>
      <c r="O16" s="325"/>
      <c r="P16" s="456" t="str">
        <f>_xlfn.IFNA(INDEX(Triggers!M:M, MATCH(N16, Triggers!E:E, 0)), "")</f>
        <v/>
      </c>
      <c r="Q16" s="472"/>
      <c r="R16" s="495" t="str" cm="1">
        <f t="array" ref="R16">_xlfn.IFS(
  Assessment!K21&lt;15,"LOW",
  Assessment!K21&gt;28,"HIGH",
  Assessment!K21&gt;=15,"MED"
)</f>
        <v>LOW</v>
      </c>
      <c r="S16" s="495" t="str" cm="1">
        <f t="array" ref="S16">_xlfn.IFS(
  Assessment!L21&lt;28,"LOW",
  Assessment!L21&gt;57,"HIGH",
  Assessment!L21&gt;=28,"MED"
)</f>
        <v>LOW</v>
      </c>
      <c r="T16" s="495" t="str" cm="1">
        <f t="array" ref="T16">_xlfn.IFS(
  Assessment!M21&lt;39,"LOW",
  Assessment!M21&gt;78,"HIGH",
  Assessment!M21&gt;=39,"MED"
)</f>
        <v>LOW</v>
      </c>
      <c r="U16" s="495" t="str" cm="1">
        <f t="array" ref="U16">_xlfn.IFS(
  Assessment!N21&lt;37,"LOW",
  Assessment!N21&gt;74,"HIGH",
  Assessment!N21&gt;=37,"MED"
)</f>
        <v>LOW</v>
      </c>
      <c r="V16" s="495" t="str" cm="1">
        <f t="array" ref="V16">_xlfn.IFS(
  Assessment!O21&lt;40,"LOW",
  Assessment!O21&gt;81,"HIGH",
  Assessment!O21&gt;=40,"MED"
)</f>
        <v>LOW</v>
      </c>
      <c r="W16" s="495" t="str" cm="1">
        <f t="array" ref="W16">_xlfn.IFS(
  Assessment!P21&lt;15,"LOW",
  Assessment!P21&gt;30,"HIGH",
  Assessment!P21&gt;=15,"MED"
)</f>
        <v>LOW</v>
      </c>
      <c r="X16" s="495" t="str" cm="1">
        <f t="array" ref="X16">_xlfn.IFS(
  Assessment!Q21&lt;47,"LOW",
  Assessment!Q21&gt;95,"HIGH",
  Assessment!Q21&gt;=47,"MED"
)</f>
        <v>LOW</v>
      </c>
      <c r="Y16" s="495" t="str" cm="1">
        <f t="array" ref="Y16">_xlfn.IFS(
  Assessment!R21&lt;29,"LOW",
  Assessment!R21&gt;59,"HIGH",
  Assessment!R21&gt;=29,"MED"
)</f>
        <v>LOW</v>
      </c>
      <c r="Z16" s="472"/>
      <c r="AA16" s="550"/>
      <c r="AB16" s="555"/>
      <c r="AC16" s="556" t="str" cm="1">
        <f t="array" ref="AC16">IF(AB16&lt;&gt;"",
    _xlfn.LET(
        _xlpm.id, AB16,
        _xlpm.matchRow, _xlfn.XMATCH(_xlpm.id, Risks!$A:$A, 0),
        _xlfn.HSTACK(
            INDEX(Risks!$B:$B, _xlpm.matchRow),
            INDEX(Risks!$C:$C, _xlpm.matchRow)
        )
    ),
    ""
)</f>
        <v/>
      </c>
      <c r="AD16" s="557"/>
      <c r="AE16" s="551"/>
      <c r="AF16" s="560"/>
    </row>
    <row r="17" spans="1:32" ht="48.75" customHeight="1">
      <c r="A17" s="560"/>
      <c r="B17" s="541"/>
      <c r="C17" s="714" t="str">
        <f>IFERROR(INDEX(RiskDefinitions!C27:C30, MATCH(Assessment!W3, RiskDefinitions!B27:B30, 0)), "")</f>
        <v/>
      </c>
      <c r="D17" s="714"/>
      <c r="E17" s="714"/>
      <c r="F17" s="467"/>
      <c r="G17" s="560"/>
      <c r="H17" s="551"/>
      <c r="I17" s="679"/>
      <c r="J17" s="455" t="str">
        <f>Assessment!C6 &amp; "," &amp; Assessment!J6</f>
        <v>Q4,</v>
      </c>
      <c r="K17" s="325" t="str">
        <f>Assessment!U6</f>
        <v/>
      </c>
      <c r="L17" s="471"/>
      <c r="M17" s="324"/>
      <c r="N17" s="325"/>
      <c r="O17" s="325"/>
      <c r="P17" s="456" t="str">
        <f>_xlfn.IFNA(INDEX(Triggers!M:M, MATCH(N17, Triggers!E:E, 0)), "")</f>
        <v/>
      </c>
      <c r="Q17" s="472"/>
      <c r="R17" s="660" t="s">
        <v>224</v>
      </c>
      <c r="S17" s="661"/>
      <c r="T17" s="661"/>
      <c r="U17" s="661"/>
      <c r="V17" s="661"/>
      <c r="W17" s="661"/>
      <c r="X17" s="661"/>
      <c r="Y17" s="662"/>
      <c r="Z17" s="472"/>
      <c r="AA17" s="550"/>
      <c r="AB17" s="555"/>
      <c r="AC17" s="556" t="str" cm="1">
        <f t="array" ref="AC17">IF(AB17&lt;&gt;"",
    _xlfn.LET(
        _xlpm.id, AB17,
        _xlpm.matchRow, _xlfn.XMATCH(_xlpm.id, Risks!$A:$A, 0),
        _xlfn.HSTACK(
            INDEX(Risks!$B:$B, _xlpm.matchRow),
            INDEX(Risks!$C:$C, _xlpm.matchRow)
        )
    ),
    ""
)</f>
        <v/>
      </c>
      <c r="AD17" s="557"/>
      <c r="AE17" s="551"/>
      <c r="AF17" s="560"/>
    </row>
    <row r="18" spans="1:32" ht="48.75" customHeight="1">
      <c r="A18" s="560"/>
      <c r="B18" s="541"/>
      <c r="C18" s="539" t="s">
        <v>212</v>
      </c>
      <c r="D18" s="539" t="s">
        <v>213</v>
      </c>
      <c r="E18" s="539" t="s">
        <v>214</v>
      </c>
      <c r="F18" s="467"/>
      <c r="G18" s="560"/>
      <c r="H18" s="551"/>
      <c r="I18" s="679"/>
      <c r="J18" s="455" t="str">
        <f>Assessment!C7 &amp; "," &amp; Assessment!J7</f>
        <v>Q5,</v>
      </c>
      <c r="K18" s="325" t="str">
        <f>Assessment!U7</f>
        <v/>
      </c>
      <c r="L18" s="471"/>
      <c r="M18" s="324"/>
      <c r="N18" s="325"/>
      <c r="O18" s="325"/>
      <c r="P18" s="456" t="str">
        <f>_xlfn.IFNA(INDEX(Triggers!M:M, MATCH(N18, Triggers!E:E, 0)), "")</f>
        <v/>
      </c>
      <c r="Q18" s="472"/>
      <c r="R18" s="663" t="str" cm="1">
        <f t="array" ref="R18">_xlfn.XLOOKUP(R5, RiskDefinitions!$B$12:$B$20,
   CHOOSE(MATCH(R16, {"LOW","MED","HIGH"}, 0),
      RiskDefinitions!$C$12:$C$20,
      RiskDefinitions!$D$12:$D$20,
      RiskDefinitions!$E$12:$E$20))</f>
        <v>State fairness objectives, use representative data, and run basic bias checks.</v>
      </c>
      <c r="S18" s="663" t="str" cm="1">
        <f t="array" ref="S18">_xlfn.XLOOKUP(S5, RiskDefinitions!$B$12:$B$20,
   CHOOSE(MATCH(S16, {"LOW","MED","HIGH"}, 0),
      RiskDefinitions!$C$12:$C$20,
      RiskDefinitions!$D$12:$D$20,
      RiskDefinitions!$E$12:$E$20))</f>
        <v>Apply privacy-by-design and security-by-design, and follow agency privacy and cyber baselines.</v>
      </c>
      <c r="T18" s="663" t="str" cm="1">
        <f t="array" ref="T18">_xlfn.XLOOKUP(T5, RiskDefinitions!$B$12:$B$20,
   CHOOSE(MATCH(T16, {"LOW","MED","HIGH"}, 0),
      RiskDefinitions!$C$12:$C$20,
      RiskDefinitions!$D$12:$D$20,
      RiskDefinitions!$E$12:$E$20))</f>
        <v>Disclose AI use to users and maintain plain-English descriptions of data, logic and limitations.</v>
      </c>
      <c r="U18" s="663" t="str" cm="1">
        <f t="array" ref="U18">_xlfn.XLOOKUP(U5, RiskDefinitions!$B$12:$B$20,
   CHOOSE(MATCH(U16, {"LOW","MED","HIGH"}, 0),
      RiskDefinitions!$C$12:$C$20,
      RiskDefinitions!$D$12:$D$20,
      RiskDefinitions!$E$12:$E$20))</f>
        <v>Define roles, responsibilities and audit trails, and record key decisions and assumptions.</v>
      </c>
      <c r="V18" s="663" t="str" cm="1">
        <f t="array" ref="V18">_xlfn.XLOOKUP(V5, RiskDefinitions!$B$12:$B$20,
   CHOOSE(MATCH(V16, {"LOW","MED","HIGH"}, 0),
      RiskDefinitions!$C$12:$C$20,
      RiskDefinitions!$D$12:$D$20,
      RiskDefinitions!$E$12:$E$20))</f>
        <v>Document intended public benefits and expected outcomes, including any known externalities.</v>
      </c>
      <c r="W18" s="663" t="str" cm="1">
        <f t="array" ref="W18">_xlfn.XLOOKUP(W5, RiskDefinitions!$B$12:$B$20,
   CHOOSE(MATCH(W16, {"LOW","MED","HIGH"}, 0),
      RiskDefinitions!$C$12:$C$20,
      RiskDefinitions!$D$12:$D$20,
      RiskDefinitions!$E$12:$E$20))</f>
        <v>Confirm compliance with rights, diversity and inclusion standards, and ensure user needs are noted.</v>
      </c>
      <c r="X18" s="663" t="str" cm="1">
        <f t="array" ref="X18">_xlfn.XLOOKUP(X5, RiskDefinitions!$B$12:$B$20,
   CHOOSE(MATCH(X16, {"LOW","MED","HIGH"}, 0),
      RiskDefinitions!$C$12:$C$20,
      RiskDefinitions!$D$12:$D$20,
      RiskDefinitions!$E$12:$E$20))</f>
        <v>Test system performance against intended use, recording accuracy, precision, sensitivity and specificity.</v>
      </c>
      <c r="Y18" s="663" t="str" cm="1">
        <f t="array" ref="Y18">_xlfn.XLOOKUP(Y5, RiskDefinitions!$B$12:$B$20,
   CHOOSE(MATCH(Y16, {"LOW","MED","HIGH"}, 0),
      RiskDefinitions!$C$12:$C$20,
      RiskDefinitions!$D$12:$D$20,
      RiskDefinitions!$E$12:$E$20))</f>
        <v>Provide clear contact details and a basic feedback or complaints pathway, with manual review available.</v>
      </c>
      <c r="Z18" s="472"/>
      <c r="AA18" s="550"/>
      <c r="AB18" s="555"/>
      <c r="AC18" s="556" t="str" cm="1">
        <f t="array" ref="AC18">IF(AB18&lt;&gt;"",
    _xlfn.LET(
        _xlpm.id, AB18,
        _xlpm.matchRow, _xlfn.XMATCH(_xlpm.id, Risks!$A:$A, 0),
        _xlfn.HSTACK(
            INDEX(Risks!$B:$B, _xlpm.matchRow),
            INDEX(Risks!$C:$C, _xlpm.matchRow)
        )
    ),
    ""
)</f>
        <v/>
      </c>
      <c r="AD18" s="557"/>
      <c r="AE18" s="551"/>
      <c r="AF18" s="560"/>
    </row>
    <row r="19" spans="1:32" ht="48.75" customHeight="1">
      <c r="A19" s="560"/>
      <c r="B19" s="541"/>
      <c r="C19" s="594" t="s">
        <v>225</v>
      </c>
      <c r="D19" s="537"/>
      <c r="E19" s="538"/>
      <c r="F19" s="467"/>
      <c r="G19" s="560"/>
      <c r="H19" s="551"/>
      <c r="I19" s="679"/>
      <c r="J19" s="455" t="str">
        <f>Assessment!C8 &amp; "," &amp; Assessment!J8</f>
        <v>Q6,</v>
      </c>
      <c r="K19" s="325" t="str">
        <f>Assessment!U8</f>
        <v/>
      </c>
      <c r="L19" s="471"/>
      <c r="M19" s="324"/>
      <c r="N19" s="325"/>
      <c r="O19" s="325"/>
      <c r="P19" s="456" t="str">
        <f>_xlfn.IFNA(INDEX(Triggers!M:M, MATCH(N19, Triggers!E:E, 0)), "")</f>
        <v/>
      </c>
      <c r="Q19" s="472"/>
      <c r="R19" s="663"/>
      <c r="S19" s="663"/>
      <c r="T19" s="663"/>
      <c r="U19" s="663"/>
      <c r="V19" s="663"/>
      <c r="W19" s="663"/>
      <c r="X19" s="663"/>
      <c r="Y19" s="663"/>
      <c r="Z19" s="472"/>
      <c r="AA19" s="550"/>
      <c r="AB19" s="555"/>
      <c r="AC19" s="556" t="str" cm="1">
        <f t="array" ref="AC19">IF(AB19&lt;&gt;"",
    _xlfn.LET(
        _xlpm.id, AB19,
        _xlpm.matchRow, _xlfn.XMATCH(_xlpm.id, Risks!$A:$A, 0),
        _xlfn.HSTACK(
            INDEX(Risks!$B:$B, _xlpm.matchRow),
            INDEX(Risks!$C:$C, _xlpm.matchRow)
        )
    ),
    ""
)</f>
        <v/>
      </c>
      <c r="AD19" s="557"/>
      <c r="AE19" s="551"/>
      <c r="AF19" s="560"/>
    </row>
    <row r="20" spans="1:32" ht="48.75" customHeight="1">
      <c r="A20" s="560"/>
      <c r="B20" s="541"/>
      <c r="C20" s="593" t="s">
        <v>226</v>
      </c>
      <c r="D20" s="474"/>
      <c r="E20" s="475"/>
      <c r="F20" s="467"/>
      <c r="G20" s="560"/>
      <c r="H20" s="551"/>
      <c r="I20" s="679"/>
      <c r="J20" s="455" t="str">
        <f>Assessment!C9 &amp; "," &amp; Assessment!J9</f>
        <v>Q7,</v>
      </c>
      <c r="K20" s="325" t="str">
        <f>Assessment!U9</f>
        <v/>
      </c>
      <c r="L20" s="471"/>
      <c r="M20" s="324"/>
      <c r="N20" s="325"/>
      <c r="O20" s="325"/>
      <c r="P20" s="456" t="str">
        <f>_xlfn.IFNA(INDEX(Triggers!M:M, MATCH(N20, Triggers!E:E, 0)), "")</f>
        <v/>
      </c>
      <c r="Q20" s="472"/>
      <c r="R20" s="663"/>
      <c r="S20" s="663"/>
      <c r="T20" s="663"/>
      <c r="U20" s="663"/>
      <c r="V20" s="663"/>
      <c r="W20" s="663"/>
      <c r="X20" s="663"/>
      <c r="Y20" s="663"/>
      <c r="Z20" s="472"/>
      <c r="AA20" s="550"/>
      <c r="AB20" s="555"/>
      <c r="AC20" s="556" t="str" cm="1">
        <f t="array" ref="AC20">IF(AB20&lt;&gt;"",
    _xlfn.LET(
        _xlpm.id, AB20,
        _xlpm.matchRow, _xlfn.XMATCH(_xlpm.id, Risks!$A:$A, 0),
        _xlfn.HSTACK(
            INDEX(Risks!$B:$B, _xlpm.matchRow),
            INDEX(Risks!$C:$C, _xlpm.matchRow)
        )
    ),
    ""
)</f>
        <v/>
      </c>
      <c r="AD20" s="557"/>
      <c r="AE20" s="551"/>
      <c r="AF20" s="560"/>
    </row>
    <row r="21" spans="1:32" ht="48.75" customHeight="1">
      <c r="A21" s="560"/>
      <c r="B21" s="541"/>
      <c r="C21" s="593" t="s">
        <v>227</v>
      </c>
      <c r="D21" s="474"/>
      <c r="E21" s="475"/>
      <c r="F21" s="467"/>
      <c r="G21" s="560"/>
      <c r="H21" s="551"/>
      <c r="I21" s="679"/>
      <c r="J21" s="455" t="str">
        <f>Assessment!C10 &amp; "," &amp; Assessment!J10</f>
        <v>Q8,</v>
      </c>
      <c r="K21" s="325" t="str">
        <f>Assessment!U10</f>
        <v/>
      </c>
      <c r="L21" s="471"/>
      <c r="M21" s="324"/>
      <c r="N21" s="325"/>
      <c r="O21" s="325"/>
      <c r="P21" s="456" t="str">
        <f>_xlfn.IFNA(INDEX(Triggers!M:M, MATCH(N21, Triggers!E:E, 0)), "")</f>
        <v/>
      </c>
      <c r="Q21" s="472"/>
      <c r="R21" s="663"/>
      <c r="S21" s="663"/>
      <c r="T21" s="663"/>
      <c r="U21" s="663"/>
      <c r="V21" s="663"/>
      <c r="W21" s="663"/>
      <c r="X21" s="663"/>
      <c r="Y21" s="663"/>
      <c r="Z21" s="472"/>
      <c r="AA21" s="550"/>
      <c r="AB21" s="555"/>
      <c r="AC21" s="556" t="str" cm="1">
        <f t="array" ref="AC21">IF(AB21&lt;&gt;"",
    _xlfn.LET(
        _xlpm.id, AB21,
        _xlpm.matchRow, _xlfn.XMATCH(_xlpm.id, Risks!$A:$A, 0),
        _xlfn.HSTACK(
            INDEX(Risks!$B:$B, _xlpm.matchRow),
            INDEX(Risks!$C:$C, _xlpm.matchRow)
        )
    ),
    ""
)</f>
        <v/>
      </c>
      <c r="AD21" s="557"/>
      <c r="AE21" s="551"/>
      <c r="AF21" s="560"/>
    </row>
    <row r="22" spans="1:32" ht="48.75" customHeight="1">
      <c r="A22" s="560"/>
      <c r="B22" s="541"/>
      <c r="C22" s="593" t="s">
        <v>228</v>
      </c>
      <c r="D22" s="474"/>
      <c r="E22" s="475"/>
      <c r="F22" s="467"/>
      <c r="G22" s="560"/>
      <c r="H22" s="551"/>
      <c r="I22" s="679"/>
      <c r="J22" s="455" t="str">
        <f>Assessment!C11 &amp; "," &amp; Assessment!J11</f>
        <v>Q9,</v>
      </c>
      <c r="K22" s="325" t="str">
        <f>Assessment!U11</f>
        <v/>
      </c>
      <c r="L22" s="471"/>
      <c r="M22" s="324"/>
      <c r="N22" s="325"/>
      <c r="O22" s="325"/>
      <c r="P22" s="456" t="str">
        <f>_xlfn.IFNA(INDEX(Triggers!M:M, MATCH(N22, Triggers!E:E, 0)), "")</f>
        <v/>
      </c>
      <c r="Q22" s="472"/>
      <c r="R22" s="663"/>
      <c r="S22" s="663"/>
      <c r="T22" s="663"/>
      <c r="U22" s="663"/>
      <c r="V22" s="663"/>
      <c r="W22" s="663"/>
      <c r="X22" s="663"/>
      <c r="Y22" s="663"/>
      <c r="Z22" s="472"/>
      <c r="AA22" s="550"/>
      <c r="AB22" s="555"/>
      <c r="AC22" s="556" t="str" cm="1">
        <f t="array" ref="AC22">IF(AB22&lt;&gt;"",
    _xlfn.LET(
        _xlpm.id, AB22,
        _xlpm.matchRow, _xlfn.XMATCH(_xlpm.id, Risks!$A:$A, 0),
        _xlfn.HSTACK(
            INDEX(Risks!$B:$B, _xlpm.matchRow),
            INDEX(Risks!$C:$C, _xlpm.matchRow)
        )
    ),
    ""
)</f>
        <v/>
      </c>
      <c r="AD22" s="557"/>
      <c r="AE22" s="551"/>
      <c r="AF22" s="560"/>
    </row>
    <row r="23" spans="1:32" ht="48.75" customHeight="1" thickBot="1">
      <c r="A23" s="560"/>
      <c r="B23" s="541"/>
      <c r="C23" s="591"/>
      <c r="D23" s="591"/>
      <c r="E23" s="591"/>
      <c r="F23" s="467"/>
      <c r="G23" s="560"/>
      <c r="H23" s="551"/>
      <c r="I23" s="679"/>
      <c r="J23" s="455" t="str">
        <f>Assessment!C12 &amp; "," &amp; Assessment!J12</f>
        <v>Q10,</v>
      </c>
      <c r="K23" s="325" t="str">
        <f>Assessment!U12</f>
        <v/>
      </c>
      <c r="L23" s="471"/>
      <c r="M23" s="324"/>
      <c r="N23" s="325"/>
      <c r="O23" s="325"/>
      <c r="P23" s="456" t="str">
        <f>_xlfn.IFNA(INDEX(Triggers!M:M, MATCH(N23, Triggers!E:E, 0)), "")</f>
        <v/>
      </c>
      <c r="Q23" s="472"/>
      <c r="R23" s="663"/>
      <c r="S23" s="663"/>
      <c r="T23" s="663"/>
      <c r="U23" s="663"/>
      <c r="V23" s="663"/>
      <c r="W23" s="663"/>
      <c r="X23" s="663"/>
      <c r="Y23" s="663"/>
      <c r="Z23" s="472"/>
      <c r="AA23" s="550"/>
      <c r="AB23" s="555"/>
      <c r="AC23" s="556" t="str" cm="1">
        <f t="array" ref="AC23">IF(AB23&lt;&gt;"",
    _xlfn.LET(
        _xlpm.id, AB23,
        _xlpm.matchRow, _xlfn.XMATCH(_xlpm.id, Risks!$A:$A, 0),
        _xlfn.HSTACK(
            INDEX(Risks!$B:$B, _xlpm.matchRow),
            INDEX(Risks!$C:$C, _xlpm.matchRow)
        )
    ),
    ""
)</f>
        <v/>
      </c>
      <c r="AD23" s="557"/>
      <c r="AE23" s="551"/>
      <c r="AF23" s="560"/>
    </row>
    <row r="24" spans="1:32" ht="48.75" customHeight="1">
      <c r="A24" s="560"/>
      <c r="B24" s="541"/>
      <c r="C24" s="713" t="s">
        <v>229</v>
      </c>
      <c r="D24" s="713"/>
      <c r="E24" s="541"/>
      <c r="F24" s="467"/>
      <c r="G24" s="560"/>
      <c r="H24" s="551"/>
      <c r="I24" s="679"/>
      <c r="J24" s="455" t="str">
        <f>Assessment!C13 &amp; "," &amp; Assessment!J13</f>
        <v>Q11,64</v>
      </c>
      <c r="K24" s="325" t="str">
        <f>Assessment!U13</f>
        <v>The system is used by or impacts people outside your organisation  such as customers, clients, or partners.</v>
      </c>
      <c r="L24" s="476"/>
      <c r="M24" s="324"/>
      <c r="N24" s="325"/>
      <c r="O24" s="325"/>
      <c r="P24" s="456" t="str">
        <f>_xlfn.IFNA(INDEX(Triggers!M:M, MATCH(N24, Triggers!E:E, 0)), "")</f>
        <v/>
      </c>
      <c r="Q24" s="472"/>
      <c r="R24" s="664"/>
      <c r="S24" s="664"/>
      <c r="T24" s="664"/>
      <c r="U24" s="664"/>
      <c r="V24" s="664"/>
      <c r="W24" s="664"/>
      <c r="X24" s="664"/>
      <c r="Y24" s="664"/>
      <c r="Z24" s="472"/>
      <c r="AA24" s="550"/>
      <c r="AB24" s="555"/>
      <c r="AC24" s="556" t="str" cm="1">
        <f t="array" ref="AC24">IF(AB24&lt;&gt;"",
    _xlfn.LET(
        _xlpm.id, AB24,
        _xlpm.matchRow, _xlfn.XMATCH(_xlpm.id, Risks!$A:$A, 0),
        _xlfn.HSTACK(
            INDEX(Risks!$B:$B, _xlpm.matchRow),
            INDEX(Risks!$C:$C, _xlpm.matchRow)
        )
    ),
    ""
)</f>
        <v/>
      </c>
      <c r="AD24" s="557"/>
      <c r="AE24" s="551"/>
      <c r="AF24" s="560"/>
    </row>
    <row r="25" spans="1:32" ht="48.75" customHeight="1">
      <c r="A25" s="560"/>
      <c r="B25" s="541"/>
      <c r="C25" s="711" t="str">
        <f>IFERROR(INDEX(RiskDefinitions!D27:D30, MATCH(Assessment!W3, RiskDefinitions!B27:B30, 0)), "")</f>
        <v/>
      </c>
      <c r="D25" s="712"/>
      <c r="E25" s="712"/>
      <c r="F25" s="467"/>
      <c r="G25" s="560"/>
      <c r="H25" s="551"/>
      <c r="I25" s="679"/>
      <c r="J25" s="455" t="str">
        <f>Assessment!C14 &amp; "," &amp; Assessment!J14</f>
        <v>Q12,</v>
      </c>
      <c r="K25" s="325" t="str">
        <f>Assessment!U14</f>
        <v/>
      </c>
      <c r="L25" s="476"/>
      <c r="M25" s="324"/>
      <c r="N25" s="325"/>
      <c r="O25" s="325"/>
      <c r="P25" s="456" t="str">
        <f>_xlfn.IFNA(INDEX(Triggers!M:M, MATCH(N25, Triggers!E:E, 0)), "")</f>
        <v/>
      </c>
      <c r="Q25" s="472"/>
      <c r="R25" s="577"/>
      <c r="S25" s="578"/>
      <c r="T25" s="578"/>
      <c r="U25" s="578"/>
      <c r="V25" s="578"/>
      <c r="W25" s="578"/>
      <c r="X25" s="578"/>
      <c r="Y25" s="579"/>
      <c r="Z25" s="472"/>
      <c r="AA25" s="550"/>
      <c r="AB25" s="555"/>
      <c r="AC25" s="556" t="str" cm="1">
        <f t="array" ref="AC25">IF(AB25&lt;&gt;"",
    _xlfn.LET(
        _xlpm.id, AB25,
        _xlpm.matchRow, _xlfn.XMATCH(_xlpm.id, Risks!$A:$A, 0),
        _xlfn.HSTACK(
            INDEX(Risks!$B:$B, _xlpm.matchRow),
            INDEX(Risks!$C:$C, _xlpm.matchRow)
        )
    ),
    ""
)</f>
        <v/>
      </c>
      <c r="AD25" s="557"/>
      <c r="AE25" s="551"/>
      <c r="AF25" s="560"/>
    </row>
    <row r="26" spans="1:32" ht="48.75" customHeight="1">
      <c r="A26" s="560"/>
      <c r="B26" s="541"/>
      <c r="C26" s="539"/>
      <c r="D26" s="539" t="s">
        <v>213</v>
      </c>
      <c r="E26" s="539" t="s">
        <v>214</v>
      </c>
      <c r="F26" s="467"/>
      <c r="G26" s="560"/>
      <c r="H26" s="551"/>
      <c r="I26" s="679"/>
      <c r="J26" s="455" t="str">
        <f>Assessment!C15 &amp; "," &amp; Assessment!J15</f>
        <v>Q13,</v>
      </c>
      <c r="K26" s="325" t="str">
        <f>Assessment!U15</f>
        <v/>
      </c>
      <c r="L26" s="465"/>
      <c r="M26" s="324"/>
      <c r="N26" s="325"/>
      <c r="O26" s="325"/>
      <c r="P26" s="456" t="str">
        <f>_xlfn.IFNA(INDEX(Triggers!M:M, MATCH(N26, Triggers!E:E, 0)), "")</f>
        <v/>
      </c>
      <c r="Q26" s="472"/>
      <c r="R26" s="583"/>
      <c r="S26"/>
      <c r="T26"/>
      <c r="U26"/>
      <c r="V26"/>
      <c r="W26"/>
      <c r="X26"/>
      <c r="Y26" s="584"/>
      <c r="Z26" s="472"/>
      <c r="AA26" s="550"/>
      <c r="AB26" s="555"/>
      <c r="AC26" s="556" t="str" cm="1">
        <f t="array" ref="AC26">IF(AB26&lt;&gt;"",
    _xlfn.LET(
        _xlpm.id, AB26,
        _xlpm.matchRow, _xlfn.XMATCH(_xlpm.id, Risks!$A:$A, 0),
        _xlfn.HSTACK(
            INDEX(Risks!$B:$B, _xlpm.matchRow),
            INDEX(Risks!$C:$C, _xlpm.matchRow)
        )
    ),
    ""
)</f>
        <v/>
      </c>
      <c r="AD26" s="557"/>
      <c r="AE26" s="551"/>
      <c r="AF26" s="560"/>
    </row>
    <row r="27" spans="1:32" ht="48.75" customHeight="1">
      <c r="A27" s="560"/>
      <c r="B27" s="541"/>
      <c r="C27" s="595" t="s">
        <v>230</v>
      </c>
      <c r="D27" s="596"/>
      <c r="E27" s="596"/>
      <c r="F27" s="467"/>
      <c r="G27" s="560"/>
      <c r="H27" s="551"/>
      <c r="I27" s="679"/>
      <c r="J27" s="455" t="str">
        <f>Assessment!C16 &amp; "," &amp; Assessment!J16</f>
        <v>Q14,</v>
      </c>
      <c r="K27" s="325" t="str">
        <f>Assessment!U16</f>
        <v/>
      </c>
      <c r="L27" s="465"/>
      <c r="M27" s="324"/>
      <c r="N27" s="325"/>
      <c r="O27" s="325"/>
      <c r="P27" s="456" t="str">
        <f>_xlfn.IFNA(INDEX(Triggers!M:M, MATCH(N27, Triggers!E:E, 0)), "")</f>
        <v/>
      </c>
      <c r="Q27" s="472"/>
      <c r="R27" s="583"/>
      <c r="S27"/>
      <c r="T27"/>
      <c r="U27"/>
      <c r="V27"/>
      <c r="W27"/>
      <c r="X27"/>
      <c r="Y27" s="584"/>
      <c r="Z27" s="472"/>
      <c r="AA27" s="550"/>
      <c r="AB27" s="555"/>
      <c r="AC27" s="556" t="str" cm="1">
        <f t="array" ref="AC27">IF(AB27&lt;&gt;"",
    _xlfn.LET(
        _xlpm.id, AB27,
        _xlpm.matchRow, _xlfn.XMATCH(_xlpm.id, Risks!$A:$A, 0),
        _xlfn.HSTACK(
            INDEX(Risks!$B:$B, _xlpm.matchRow),
            INDEX(Risks!$C:$C, _xlpm.matchRow)
        )
    ),
    ""
)</f>
        <v/>
      </c>
      <c r="AD27" s="557"/>
      <c r="AE27" s="551"/>
      <c r="AF27" s="560"/>
    </row>
    <row r="28" spans="1:32" ht="48.75" customHeight="1">
      <c r="A28" s="560"/>
      <c r="B28" s="541"/>
      <c r="C28" s="711" t="str">
        <f>IFERROR(INDEX(RiskDefinitions!E27:E30, MATCH(Assessment!W3, RiskDefinitions!B27:B30, 0)), "")</f>
        <v/>
      </c>
      <c r="D28" s="712"/>
      <c r="E28" s="712"/>
      <c r="F28" s="467"/>
      <c r="G28" s="560"/>
      <c r="H28" s="551"/>
      <c r="I28" s="679"/>
      <c r="J28" s="455" t="str">
        <f>Assessment!C17 &amp; "," &amp; Assessment!J17</f>
        <v>Q15,</v>
      </c>
      <c r="K28" s="325" t="str">
        <f>Assessment!U17</f>
        <v/>
      </c>
      <c r="L28" s="465"/>
      <c r="M28" s="324"/>
      <c r="N28" s="325"/>
      <c r="O28" s="325"/>
      <c r="P28" s="456" t="str">
        <f>_xlfn.IFNA(INDEX(Triggers!M:M, MATCH(N28, Triggers!E:E, 0)), "")</f>
        <v/>
      </c>
      <c r="Q28" s="472"/>
      <c r="R28" s="583"/>
      <c r="S28"/>
      <c r="T28"/>
      <c r="U28"/>
      <c r="V28"/>
      <c r="W28"/>
      <c r="X28"/>
      <c r="Y28" s="584"/>
      <c r="Z28" s="472"/>
      <c r="AA28" s="550"/>
      <c r="AB28" s="587"/>
      <c r="AC28" s="556" t="str" cm="1">
        <f t="array" ref="AC28">IF(AB28&lt;&gt;"",
    _xlfn.LET(
        _xlpm.id, AB28,
        _xlpm.matchRow, _xlfn.XMATCH(_xlpm.id, Risks!$A:$A, 0),
        _xlfn.HSTACK(
            INDEX(Risks!$B:$B, _xlpm.matchRow),
            INDEX(Risks!$C:$C, _xlpm.matchRow)
        )
    ),
    ""
)</f>
        <v/>
      </c>
      <c r="AD28" s="588"/>
      <c r="AE28" s="551"/>
      <c r="AF28" s="560"/>
    </row>
    <row r="29" spans="1:32" ht="48.75" customHeight="1">
      <c r="A29" s="560"/>
      <c r="B29" s="541"/>
      <c r="C29" s="716"/>
      <c r="D29" s="716"/>
      <c r="E29" s="716"/>
      <c r="F29" s="477"/>
      <c r="G29" s="560"/>
      <c r="H29" s="551"/>
      <c r="I29" s="679"/>
      <c r="J29" s="575" t="str">
        <f>Assessment!C18 &amp; "," &amp; Assessment!J18</f>
        <v>Q16,</v>
      </c>
      <c r="K29" s="576" t="str">
        <f>Assessment!U18</f>
        <v/>
      </c>
      <c r="L29" s="465"/>
      <c r="M29" s="562"/>
      <c r="N29" s="563"/>
      <c r="O29" s="563"/>
      <c r="P29" s="564"/>
      <c r="Q29" s="466"/>
      <c r="R29" s="580"/>
      <c r="S29" s="581"/>
      <c r="T29" s="581"/>
      <c r="U29" s="581"/>
      <c r="V29" s="581"/>
      <c r="W29" s="581"/>
      <c r="X29" s="581"/>
      <c r="Y29" s="582"/>
      <c r="Z29" s="466"/>
      <c r="AA29" s="540"/>
      <c r="AB29" s="585"/>
      <c r="AC29" s="558" t="str" cm="1">
        <f t="array" ref="AC29">IF(AB29&lt;&gt;"",
    _xlfn.LET(
        _xlpm.id, AB29,
        _xlpm.matchRow, _xlfn.XMATCH(_xlpm.id, Risks!$A:$A, 0),
        _xlfn.HSTACK(
            INDEX(Risks!$B:$B, _xlpm.matchRow),
            INDEX(Risks!$C:$C, _xlpm.matchRow)
        )
    ),
    ""
)</f>
        <v/>
      </c>
      <c r="AD29" s="586"/>
      <c r="AE29" s="551"/>
      <c r="AF29" s="560"/>
    </row>
    <row r="30" spans="1:32" ht="15" customHeight="1">
      <c r="A30" s="560"/>
      <c r="B30" s="541"/>
      <c r="C30" s="589"/>
      <c r="D30" s="589"/>
      <c r="E30" s="589"/>
      <c r="F30" s="541"/>
      <c r="G30" s="560"/>
      <c r="H30" s="551"/>
      <c r="I30" s="466"/>
      <c r="J30" s="466"/>
      <c r="K30" s="466"/>
      <c r="L30" s="466"/>
      <c r="M30" s="466"/>
      <c r="N30" s="466"/>
      <c r="O30" s="466"/>
      <c r="P30" s="466"/>
      <c r="Q30" s="466"/>
      <c r="R30" s="466"/>
      <c r="S30" s="466"/>
      <c r="T30" s="466"/>
      <c r="U30" s="466"/>
      <c r="V30" s="466"/>
      <c r="W30" s="466"/>
      <c r="X30" s="466"/>
      <c r="Y30" s="466"/>
      <c r="Z30" s="540"/>
      <c r="AA30" s="540"/>
      <c r="AB30" s="540"/>
      <c r="AC30" s="540" t="str" cm="1">
        <f t="array" ref="AC30">IF(AB30&lt;&gt;"",
    _xlfn.LET(
        _xlpm.id, AB30,
        _xlpm.matchRow, _xlfn.XMATCH(_xlpm.id, Risks!$A:$A, 0),
        _xlfn.HSTACK(
            INDEX(Risks!$B:$B, _xlpm.matchRow),
            INDEX(Risks!$C:$C, _xlpm.matchRow)
        )
    ),
    ""
)</f>
        <v/>
      </c>
      <c r="AD30" s="540"/>
      <c r="AE30" s="551"/>
      <c r="AF30" s="560"/>
    </row>
    <row r="31" spans="1:32" ht="52.5" customHeight="1">
      <c r="A31" s="560"/>
      <c r="B31" s="560"/>
      <c r="C31" s="560"/>
      <c r="D31" s="560"/>
      <c r="E31" s="560"/>
      <c r="F31" s="560"/>
      <c r="G31" s="560"/>
      <c r="H31" s="560"/>
      <c r="I31" s="560"/>
      <c r="J31" s="560"/>
      <c r="K31" s="560"/>
      <c r="L31" s="560"/>
      <c r="M31" s="560"/>
      <c r="N31" s="560"/>
      <c r="O31" s="560"/>
      <c r="P31" s="560"/>
      <c r="Q31" s="560"/>
      <c r="R31" s="560"/>
      <c r="S31" s="560"/>
      <c r="T31" s="560"/>
      <c r="U31" s="560"/>
      <c r="V31" s="560"/>
      <c r="W31" s="560"/>
      <c r="X31" s="560"/>
      <c r="Y31" s="560"/>
      <c r="Z31" s="560"/>
      <c r="AA31" s="560"/>
      <c r="AB31" s="560"/>
      <c r="AC31" s="560" t="str" cm="1">
        <f t="array" ref="AC31">IF(AB31&lt;&gt;"",
    _xlfn.LET(
        _xlpm.id, AB31,
        _xlpm.matchRow, _xlfn.XMATCH(_xlpm.id, Risks!$A:$A, 0),
        _xlfn.HSTACK(
            INDEX(Risks!$B:$B, _xlpm.matchRow),
            INDEX(Risks!$C:$C, _xlpm.matchRow)
        )
    ),
    ""
)</f>
        <v/>
      </c>
      <c r="AD31" s="560"/>
      <c r="AE31" s="560"/>
      <c r="AF31" s="560"/>
    </row>
    <row r="32" spans="1:32">
      <c r="AC32" s="546" t="str" cm="1">
        <f t="array" ref="AC32">IF(AB32&lt;&gt;"",
    _xlfn.LET(
        _xlpm.id, AB32,
        _xlpm.matchRow, _xlfn.XMATCH(_xlpm.id, Risks!$A:$A, 0),
        _xlfn.HSTACK(
            INDEX(Risks!$B:$B, _xlpm.matchRow),
            INDEX(Risks!$C:$C, _xlpm.matchRow)
        )
    ),
    ""
)</f>
        <v/>
      </c>
    </row>
    <row r="33" spans="29:29">
      <c r="AC33" s="546" t="str" cm="1">
        <f t="array" ref="AC33">IF(AB33&lt;&gt;"",
    _xlfn.LET(
        _xlpm.id, AB33,
        _xlpm.matchRow, _xlfn.XMATCH(_xlpm.id, Risks!$A:$A, 0),
        _xlfn.HSTACK(
            INDEX(Risks!$B:$B, _xlpm.matchRow),
            INDEX(Risks!$C:$C, _xlpm.matchRow)
        )
    ),
    ""
)</f>
        <v/>
      </c>
    </row>
    <row r="34" spans="29:29">
      <c r="AC34" s="546" t="str" cm="1">
        <f t="array" ref="AC34">IF(AB34&lt;&gt;"",
    _xlfn.LET(
        _xlpm.id, AB34,
        _xlpm.matchRow, _xlfn.XMATCH(_xlpm.id, Risks!$A:$A, 0),
        _xlfn.HSTACK(
            INDEX(Risks!$B:$B, _xlpm.matchRow),
            INDEX(Risks!$C:$C, _xlpm.matchRow)
        )
    ),
    ""
)</f>
        <v/>
      </c>
    </row>
    <row r="35" spans="29:29">
      <c r="AC35" s="546" t="str" cm="1">
        <f t="array" ref="AC35">IF(AB35&lt;&gt;"",
    _xlfn.LET(
        _xlpm.id, AB35,
        _xlpm.matchRow, _xlfn.XMATCH(_xlpm.id, Risks!$A:$A, 0),
        _xlfn.HSTACK(
            INDEX(Risks!$B:$B, _xlpm.matchRow),
            INDEX(Risks!$C:$C, _xlpm.matchRow)
        )
    ),
    ""
)</f>
        <v/>
      </c>
    </row>
    <row r="36" spans="29:29">
      <c r="AC36" s="546" t="str" cm="1">
        <f t="array" ref="AC36">IF(AB36&lt;&gt;"",
    _xlfn.LET(
        _xlpm.id, AB36,
        _xlpm.matchRow, _xlfn.XMATCH(_xlpm.id, Risks!$A:$A, 0),
        _xlfn.HSTACK(
            INDEX(Risks!$B:$B, _xlpm.matchRow),
            INDEX(Risks!$C:$C, _xlpm.matchRow)
        )
    ),
    ""
)</f>
        <v/>
      </c>
    </row>
    <row r="37" spans="29:29">
      <c r="AC37" s="546" t="str" cm="1">
        <f t="array" ref="AC37">IF(AB37&lt;&gt;"",
    _xlfn.LET(
        _xlpm.id, AB37,
        _xlpm.matchRow, _xlfn.XMATCH(_xlpm.id, Risks!$A:$A, 0),
        _xlfn.HSTACK(
            INDEX(Risks!$B:$B, _xlpm.matchRow),
            INDEX(Risks!$C:$C, _xlpm.matchRow)
        )
    ),
    ""
)</f>
        <v/>
      </c>
    </row>
    <row r="38" spans="29:29">
      <c r="AC38" s="546" t="str" cm="1">
        <f t="array" ref="AC38">IF(AB38&lt;&gt;"",
    _xlfn.LET(
        _xlpm.id, AB38,
        _xlpm.matchRow, _xlfn.XMATCH(_xlpm.id, Risks!$A:$A, 0),
        _xlfn.HSTACK(
            INDEX(Risks!$B:$B, _xlpm.matchRow),
            INDEX(Risks!$C:$C, _xlpm.matchRow)
        )
    ),
    ""
)</f>
        <v/>
      </c>
    </row>
    <row r="39" spans="29:29">
      <c r="AC39" s="546" t="str" cm="1">
        <f t="array" ref="AC39">IF(AB39&lt;&gt;"",
    _xlfn.LET(
        _xlpm.id, AB39,
        _xlpm.matchRow, _xlfn.XMATCH(_xlpm.id, Risks!$A:$A, 0),
        _xlfn.HSTACK(
            INDEX(Risks!$B:$B, _xlpm.matchRow),
            INDEX(Risks!$C:$C, _xlpm.matchRow)
        )
    ),
    ""
)</f>
        <v/>
      </c>
    </row>
    <row r="40" spans="29:29">
      <c r="AC40" s="546" t="str" cm="1">
        <f t="array" ref="AC40">IF(AB40&lt;&gt;"",
    _xlfn.LET(
        _xlpm.id, AB40,
        _xlpm.matchRow, _xlfn.XMATCH(_xlpm.id, Risks!$A:$A, 0),
        _xlfn.HSTACK(
            INDEX(Risks!$B:$B, _xlpm.matchRow),
            INDEX(Risks!$C:$C, _xlpm.matchRow)
        )
    ),
    ""
)</f>
        <v/>
      </c>
    </row>
    <row r="41" spans="29:29">
      <c r="AC41" s="546" t="str" cm="1">
        <f t="array" ref="AC41">IF(AB41&lt;&gt;"",
    _xlfn.LET(
        _xlpm.id, AB41,
        _xlpm.matchRow, _xlfn.XMATCH(_xlpm.id, Risks!$A:$A, 0),
        _xlfn.HSTACK(
            INDEX(Risks!$B:$B, _xlpm.matchRow),
            INDEX(Risks!$C:$C, _xlpm.matchRow)
        )
    ),
    ""
)</f>
        <v/>
      </c>
    </row>
    <row r="42" spans="29:29">
      <c r="AC42" s="546" t="str" cm="1">
        <f t="array" ref="AC42">IF(AB42&lt;&gt;"",
    _xlfn.LET(
        _xlpm.id, AB42,
        _xlpm.matchRow, _xlfn.XMATCH(_xlpm.id, Risks!$A:$A, 0),
        _xlfn.HSTACK(
            INDEX(Risks!$B:$B, _xlpm.matchRow),
            INDEX(Risks!$C:$C, _xlpm.matchRow)
        )
    ),
    ""
)</f>
        <v/>
      </c>
    </row>
    <row r="43" spans="29:29">
      <c r="AC43" s="546" t="str" cm="1">
        <f t="array" ref="AC43">IF(AB43&lt;&gt;"",
    _xlfn.LET(
        _xlpm.id, AB43,
        _xlpm.matchRow, _xlfn.XMATCH(_xlpm.id, Risks!$A:$A, 0),
        _xlfn.HSTACK(
            INDEX(Risks!$B:$B, _xlpm.matchRow),
            INDEX(Risks!$C:$C, _xlpm.matchRow)
        )
    ),
    ""
)</f>
        <v/>
      </c>
    </row>
    <row r="44" spans="29:29">
      <c r="AC44" s="546" t="str" cm="1">
        <f t="array" ref="AC44">IF(AB44&lt;&gt;"",
    _xlfn.LET(
        _xlpm.id, AB44,
        _xlpm.matchRow, _xlfn.XMATCH(_xlpm.id, Risks!$A:$A, 0),
        _xlfn.HSTACK(
            INDEX(Risks!$B:$B, _xlpm.matchRow),
            INDEX(Risks!$C:$C, _xlpm.matchRow)
        )
    ),
    ""
)</f>
        <v/>
      </c>
    </row>
    <row r="45" spans="29:29">
      <c r="AC45" s="546" t="str" cm="1">
        <f t="array" ref="AC45">IF(AB45&lt;&gt;"",
    _xlfn.LET(
        _xlpm.id, AB45,
        _xlpm.matchRow, _xlfn.XMATCH(_xlpm.id, Risks!$A:$A, 0),
        _xlfn.HSTACK(
            INDEX(Risks!$B:$B, _xlpm.matchRow),
            INDEX(Risks!$C:$C, _xlpm.matchRow)
        )
    ),
    ""
)</f>
        <v/>
      </c>
    </row>
    <row r="46" spans="29:29">
      <c r="AC46" s="546" t="str" cm="1">
        <f t="array" ref="AC46">IF(AB46&lt;&gt;"",
    _xlfn.LET(
        _xlpm.id, AB46,
        _xlpm.matchRow, _xlfn.XMATCH(_xlpm.id, Risks!$A:$A, 0),
        _xlfn.HSTACK(
            INDEX(Risks!$B:$B, _xlpm.matchRow),
            INDEX(Risks!$C:$C, _xlpm.matchRow)
        )
    ),
    ""
)</f>
        <v/>
      </c>
    </row>
    <row r="47" spans="29:29">
      <c r="AC47" s="546" t="str" cm="1">
        <f t="array" ref="AC47">IF(AB47&lt;&gt;"",
    _xlfn.LET(
        _xlpm.id, AB47,
        _xlpm.matchRow, _xlfn.XMATCH(_xlpm.id, Risks!$A:$A, 0),
        _xlfn.HSTACK(
            INDEX(Risks!$B:$B, _xlpm.matchRow),
            INDEX(Risks!$C:$C, _xlpm.matchRow)
        )
    ),
    ""
)</f>
        <v/>
      </c>
    </row>
    <row r="48" spans="29:29">
      <c r="AC48" s="546" t="str" cm="1">
        <f t="array" ref="AC48">IF(AB48&lt;&gt;"",
    _xlfn.LET(
        _xlpm.id, AB48,
        _xlpm.matchRow, _xlfn.XMATCH(_xlpm.id, Risks!$A:$A, 0),
        _xlfn.HSTACK(
            INDEX(Risks!$B:$B, _xlpm.matchRow),
            INDEX(Risks!$C:$C, _xlpm.matchRow)
        )
    ),
    ""
)</f>
        <v/>
      </c>
    </row>
    <row r="49" spans="29:29">
      <c r="AC49" s="546" t="str" cm="1">
        <f t="array" ref="AC49">IF(AB49&lt;&gt;"",
    _xlfn.LET(
        _xlpm.id, AB49,
        _xlpm.matchRow, _xlfn.XMATCH(_xlpm.id, Risks!$A:$A, 0),
        _xlfn.HSTACK(
            INDEX(Risks!$B:$B, _xlpm.matchRow),
            INDEX(Risks!$C:$C, _xlpm.matchRow)
        )
    ),
    ""
)</f>
        <v/>
      </c>
    </row>
    <row r="50" spans="29:29">
      <c r="AC50" s="546" t="str" cm="1">
        <f t="array" ref="AC50">IF(AB50&lt;&gt;"",
    _xlfn.LET(
        _xlpm.id, AB50,
        _xlpm.matchRow, _xlfn.XMATCH(_xlpm.id, Risks!$A:$A, 0),
        _xlfn.HSTACK(
            INDEX(Risks!$B:$B, _xlpm.matchRow),
            INDEX(Risks!$C:$C, _xlpm.matchRow)
        )
    ),
    ""
)</f>
        <v/>
      </c>
    </row>
    <row r="51" spans="29:29">
      <c r="AC51" s="546" t="str" cm="1">
        <f t="array" ref="AC51">IF(AB51&lt;&gt;"",
    _xlfn.LET(
        _xlpm.id, AB51,
        _xlpm.matchRow, _xlfn.XMATCH(_xlpm.id, Risks!$A:$A, 0),
        _xlfn.HSTACK(
            INDEX(Risks!$B:$B, _xlpm.matchRow),
            INDEX(Risks!$C:$C, _xlpm.matchRow)
        )
    ),
    ""
)</f>
        <v/>
      </c>
    </row>
  </sheetData>
  <sheetProtection algorithmName="SHA-512" hashValue="PHVBLWHZDNZvYod6ML/wEkq9lx9FmdexDIPgkHrnx8jK9LbnLHNHTyDRGGudpHL5NCk76PgCaaaD5ZU1EdpqNQ==" saltValue="qfu48/wx62SDP8PsFFW8LA==" spinCount="100000" sheet="1" objects="1" scenarios="1"/>
  <mergeCells count="54">
    <mergeCell ref="R5:R6"/>
    <mergeCell ref="S5:S6"/>
    <mergeCell ref="T5:T6"/>
    <mergeCell ref="V8:V14"/>
    <mergeCell ref="W8:W14"/>
    <mergeCell ref="R7:Y7"/>
    <mergeCell ref="R8:R14"/>
    <mergeCell ref="S8:S14"/>
    <mergeCell ref="T8:T14"/>
    <mergeCell ref="U8:U14"/>
    <mergeCell ref="X8:X14"/>
    <mergeCell ref="Y8:Y14"/>
    <mergeCell ref="I14:I29"/>
    <mergeCell ref="I9:I11"/>
    <mergeCell ref="J9:J11"/>
    <mergeCell ref="C25:E25"/>
    <mergeCell ref="C24:D24"/>
    <mergeCell ref="C17:E17"/>
    <mergeCell ref="C16:D16"/>
    <mergeCell ref="C9:D9"/>
    <mergeCell ref="C29:E29"/>
    <mergeCell ref="C28:E28"/>
    <mergeCell ref="O4:P4"/>
    <mergeCell ref="J4:K6"/>
    <mergeCell ref="M7:O7"/>
    <mergeCell ref="B8:B9"/>
    <mergeCell ref="C10:E10"/>
    <mergeCell ref="K8:K11"/>
    <mergeCell ref="C3:E3"/>
    <mergeCell ref="M3:N3"/>
    <mergeCell ref="M4:N4"/>
    <mergeCell ref="R3:Y3"/>
    <mergeCell ref="U5:U6"/>
    <mergeCell ref="V5:V6"/>
    <mergeCell ref="W5:W6"/>
    <mergeCell ref="X5:X6"/>
    <mergeCell ref="Y5:Y6"/>
    <mergeCell ref="R4:Y4"/>
    <mergeCell ref="C4:E7"/>
    <mergeCell ref="I4:I6"/>
    <mergeCell ref="J3:K3"/>
    <mergeCell ref="J7:K7"/>
    <mergeCell ref="M5:P6"/>
    <mergeCell ref="O3:P3"/>
    <mergeCell ref="R15:Y15"/>
    <mergeCell ref="R17:Y17"/>
    <mergeCell ref="Y18:Y24"/>
    <mergeCell ref="R18:R24"/>
    <mergeCell ref="S18:S24"/>
    <mergeCell ref="T18:T24"/>
    <mergeCell ref="U18:U24"/>
    <mergeCell ref="V18:V24"/>
    <mergeCell ref="W18:W24"/>
    <mergeCell ref="X18:X24"/>
  </mergeCells>
  <conditionalFormatting sqref="C12:E14">
    <cfRule type="expression" dxfId="5" priority="1">
      <formula>AND(LEN($J$9)&gt;0,$J$9="SME REVIEW")</formula>
    </cfRule>
  </conditionalFormatting>
  <conditionalFormatting sqref="C19:E22">
    <cfRule type="expression" dxfId="4" priority="71">
      <formula>AND(LEN($J$9)&gt;0,$J$9="SME REVIEW")</formula>
    </cfRule>
  </conditionalFormatting>
  <conditionalFormatting sqref="C27:E27">
    <cfRule type="expression" dxfId="3" priority="72">
      <formula>AND(LEN($J$9)&gt;0, $J$9="AIRC")</formula>
    </cfRule>
  </conditionalFormatting>
  <conditionalFormatting sqref="R16:Y16">
    <cfRule type="expression" dxfId="2" priority="2">
      <formula>R16="LOW"</formula>
    </cfRule>
    <cfRule type="expression" dxfId="1" priority="3">
      <formula>R16="MED"</formula>
    </cfRule>
    <cfRule type="expression" dxfId="0" priority="4">
      <formula>R16="HIGH"</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4C4C3-96A4-44A9-AA00-B9F7F5C2194F}">
  <sheetPr codeName="Sheet10">
    <tabColor theme="9"/>
  </sheetPr>
  <dimension ref="A1:Q167"/>
  <sheetViews>
    <sheetView workbookViewId="0">
      <pane ySplit="1" topLeftCell="A11" activePane="bottomLeft" state="frozen"/>
      <selection activeCell="G13" sqref="G13"/>
      <selection pane="bottomLeft" activeCell="A9" sqref="A9:XFD19"/>
    </sheetView>
  </sheetViews>
  <sheetFormatPr defaultColWidth="30" defaultRowHeight="16"/>
  <cols>
    <col min="1" max="1" width="59.26953125" style="81" customWidth="1"/>
    <col min="2" max="2" width="66.1796875" style="266" customWidth="1"/>
    <col min="3" max="4" width="47" style="81" customWidth="1"/>
    <col min="5" max="5" width="33.7265625" style="81" customWidth="1"/>
    <col min="6" max="7" width="13.26953125" style="126" customWidth="1"/>
    <col min="8" max="9" width="22.26953125" style="126" customWidth="1"/>
    <col min="10" max="10" width="23.54296875" style="126" customWidth="1"/>
    <col min="11" max="11" width="21.26953125" style="126" customWidth="1"/>
    <col min="12" max="12" width="23" style="126" customWidth="1"/>
    <col min="13" max="13" width="20.54296875" style="126" customWidth="1"/>
    <col min="14" max="15" width="21.81640625" style="126" customWidth="1"/>
    <col min="16" max="16" width="17.26953125" customWidth="1"/>
    <col min="17" max="17" width="16.1796875" customWidth="1"/>
  </cols>
  <sheetData>
    <row r="1" spans="1:17" s="251" customFormat="1" ht="29">
      <c r="A1" s="183" t="s">
        <v>231</v>
      </c>
      <c r="B1" s="316" t="s">
        <v>232</v>
      </c>
      <c r="C1" s="183" t="s">
        <v>233</v>
      </c>
      <c r="D1" s="183" t="s">
        <v>234</v>
      </c>
      <c r="E1" s="183" t="s">
        <v>235</v>
      </c>
      <c r="F1" s="249" t="s">
        <v>236</v>
      </c>
      <c r="G1" s="250" t="s">
        <v>237</v>
      </c>
      <c r="H1" s="215" t="s">
        <v>60</v>
      </c>
      <c r="I1" s="215" t="s">
        <v>61</v>
      </c>
      <c r="J1" s="215" t="s">
        <v>62</v>
      </c>
      <c r="K1" s="215" t="s">
        <v>63</v>
      </c>
      <c r="L1" s="215" t="s">
        <v>64</v>
      </c>
      <c r="M1" s="215" t="s">
        <v>65</v>
      </c>
      <c r="N1" s="215" t="s">
        <v>66</v>
      </c>
      <c r="O1" s="215" t="s">
        <v>67</v>
      </c>
      <c r="P1" s="251" t="s">
        <v>238</v>
      </c>
      <c r="Q1" s="251" t="s">
        <v>59</v>
      </c>
    </row>
    <row r="2" spans="1:17" ht="58">
      <c r="A2" s="81" t="s">
        <v>72</v>
      </c>
      <c r="B2" s="177" t="s">
        <v>239</v>
      </c>
      <c r="C2" s="81" t="s">
        <v>240</v>
      </c>
      <c r="D2" s="135" t="s">
        <v>241</v>
      </c>
      <c r="E2" s="81" t="s">
        <v>242</v>
      </c>
      <c r="F2" s="126">
        <v>1</v>
      </c>
      <c r="G2" s="126">
        <v>0.3</v>
      </c>
      <c r="H2" s="135">
        <v>0</v>
      </c>
      <c r="I2" s="135">
        <v>0</v>
      </c>
      <c r="J2" s="135">
        <v>6</v>
      </c>
      <c r="K2" s="135">
        <v>6</v>
      </c>
      <c r="L2" s="135">
        <v>0</v>
      </c>
      <c r="M2" s="135">
        <v>0</v>
      </c>
      <c r="N2" s="135">
        <v>0</v>
      </c>
      <c r="O2" s="135">
        <v>0</v>
      </c>
      <c r="P2" s="135" t="s">
        <v>243</v>
      </c>
      <c r="Q2" s="135">
        <v>1</v>
      </c>
    </row>
    <row r="3" spans="1:17" ht="48">
      <c r="A3" s="81" t="s">
        <v>72</v>
      </c>
      <c r="B3" s="177" t="s">
        <v>244</v>
      </c>
      <c r="C3" s="81" t="s">
        <v>245</v>
      </c>
      <c r="D3" s="135" t="s">
        <v>246</v>
      </c>
      <c r="E3" s="81" t="s">
        <v>247</v>
      </c>
      <c r="F3" s="126">
        <v>1</v>
      </c>
      <c r="G3" s="126">
        <v>0.5</v>
      </c>
      <c r="H3" s="135">
        <v>0</v>
      </c>
      <c r="I3" s="135">
        <v>4</v>
      </c>
      <c r="J3" s="135">
        <v>6</v>
      </c>
      <c r="K3" s="135">
        <v>6</v>
      </c>
      <c r="L3" s="135">
        <v>0</v>
      </c>
      <c r="M3" s="135">
        <v>0</v>
      </c>
      <c r="N3" s="135">
        <v>4</v>
      </c>
      <c r="O3" s="135">
        <v>0</v>
      </c>
      <c r="Q3" s="135">
        <v>2</v>
      </c>
    </row>
    <row r="4" spans="1:17" ht="43.5">
      <c r="A4" s="81" t="s">
        <v>72</v>
      </c>
      <c r="B4" s="177" t="s">
        <v>248</v>
      </c>
      <c r="C4" s="81" t="s">
        <v>249</v>
      </c>
      <c r="D4" s="135" t="s">
        <v>250</v>
      </c>
      <c r="E4" s="81" t="s">
        <v>251</v>
      </c>
      <c r="F4" s="126">
        <v>1</v>
      </c>
      <c r="G4" s="126">
        <v>0.7</v>
      </c>
      <c r="H4" s="135">
        <v>0</v>
      </c>
      <c r="I4" s="135">
        <v>6</v>
      </c>
      <c r="J4" s="135">
        <v>6</v>
      </c>
      <c r="K4" s="135">
        <v>6</v>
      </c>
      <c r="L4" s="135">
        <v>0</v>
      </c>
      <c r="M4" s="135">
        <v>0</v>
      </c>
      <c r="N4" s="135">
        <v>6</v>
      </c>
      <c r="O4" s="135">
        <v>0</v>
      </c>
      <c r="Q4" s="135">
        <v>3</v>
      </c>
    </row>
    <row r="5" spans="1:17" ht="48">
      <c r="A5" s="81" t="s">
        <v>72</v>
      </c>
      <c r="B5" s="177" t="s">
        <v>252</v>
      </c>
      <c r="C5" s="81" t="s">
        <v>253</v>
      </c>
      <c r="D5" s="135" t="s">
        <v>254</v>
      </c>
      <c r="E5" s="81" t="s">
        <v>255</v>
      </c>
      <c r="F5" s="126">
        <v>1</v>
      </c>
      <c r="G5" s="126">
        <v>1</v>
      </c>
      <c r="H5" s="135">
        <v>0</v>
      </c>
      <c r="I5" s="135">
        <v>6</v>
      </c>
      <c r="J5" s="135">
        <v>6</v>
      </c>
      <c r="K5" s="135">
        <v>6</v>
      </c>
      <c r="L5" s="135">
        <v>4</v>
      </c>
      <c r="M5" s="135">
        <v>0</v>
      </c>
      <c r="N5" s="135">
        <v>10</v>
      </c>
      <c r="O5" s="135">
        <v>4</v>
      </c>
      <c r="Q5" s="135">
        <v>4</v>
      </c>
    </row>
    <row r="6" spans="1:17" ht="32">
      <c r="A6" s="81" t="s">
        <v>72</v>
      </c>
      <c r="B6" s="177" t="s">
        <v>256</v>
      </c>
      <c r="C6" s="81" t="s">
        <v>257</v>
      </c>
      <c r="D6" s="135" t="s">
        <v>258</v>
      </c>
      <c r="E6" s="81" t="s">
        <v>259</v>
      </c>
      <c r="F6" s="126">
        <v>1</v>
      </c>
      <c r="G6" s="126">
        <v>1</v>
      </c>
      <c r="H6" s="135">
        <v>0</v>
      </c>
      <c r="I6" s="135">
        <v>6</v>
      </c>
      <c r="J6" s="135">
        <v>6</v>
      </c>
      <c r="K6" s="135">
        <v>6</v>
      </c>
      <c r="L6" s="135">
        <v>6</v>
      </c>
      <c r="M6" s="135">
        <v>0</v>
      </c>
      <c r="N6" s="135">
        <v>10</v>
      </c>
      <c r="O6" s="135">
        <v>6</v>
      </c>
      <c r="Q6" s="135">
        <v>5</v>
      </c>
    </row>
    <row r="7" spans="1:17" ht="48">
      <c r="A7" s="81" t="s">
        <v>72</v>
      </c>
      <c r="B7" s="177" t="s">
        <v>260</v>
      </c>
      <c r="C7" s="81" t="s">
        <v>261</v>
      </c>
      <c r="D7" s="135" t="s">
        <v>262</v>
      </c>
      <c r="E7" s="81" t="s">
        <v>263</v>
      </c>
      <c r="F7" s="126">
        <v>1</v>
      </c>
      <c r="G7" s="126">
        <v>0.8</v>
      </c>
      <c r="H7" s="135">
        <v>0</v>
      </c>
      <c r="I7" s="135">
        <v>4</v>
      </c>
      <c r="J7" s="135">
        <v>10</v>
      </c>
      <c r="K7" s="135">
        <v>6</v>
      </c>
      <c r="L7" s="135">
        <v>4</v>
      </c>
      <c r="M7" s="135">
        <v>0</v>
      </c>
      <c r="N7" s="135">
        <v>6</v>
      </c>
      <c r="O7" s="135">
        <v>6</v>
      </c>
      <c r="Q7" s="135">
        <v>6</v>
      </c>
    </row>
    <row r="8" spans="1:17" ht="43.5">
      <c r="A8" s="81" t="s">
        <v>72</v>
      </c>
      <c r="B8" s="177" t="s">
        <v>264</v>
      </c>
      <c r="C8" s="81" t="s">
        <v>265</v>
      </c>
      <c r="D8" s="135" t="s">
        <v>266</v>
      </c>
      <c r="E8" s="81" t="s">
        <v>267</v>
      </c>
      <c r="F8" s="126">
        <v>1</v>
      </c>
      <c r="G8" s="126">
        <v>0.2</v>
      </c>
      <c r="H8" s="135">
        <v>0</v>
      </c>
      <c r="I8" s="135">
        <v>4</v>
      </c>
      <c r="J8" s="135">
        <v>6</v>
      </c>
      <c r="K8" s="135">
        <v>6</v>
      </c>
      <c r="L8" s="135">
        <v>4</v>
      </c>
      <c r="M8" s="135">
        <v>0</v>
      </c>
      <c r="N8" s="135">
        <v>4</v>
      </c>
      <c r="O8" s="135">
        <v>4</v>
      </c>
      <c r="Q8" s="135">
        <v>7</v>
      </c>
    </row>
    <row r="9" spans="1:17" ht="64">
      <c r="A9" s="81" t="s">
        <v>268</v>
      </c>
      <c r="B9" s="266" t="s">
        <v>269</v>
      </c>
      <c r="C9" s="81" t="s">
        <v>270</v>
      </c>
      <c r="D9" s="135" t="s">
        <v>271</v>
      </c>
      <c r="E9" s="81" t="s">
        <v>272</v>
      </c>
      <c r="F9" s="126">
        <v>2</v>
      </c>
      <c r="G9" s="126">
        <v>0.03</v>
      </c>
      <c r="H9" s="135">
        <v>0</v>
      </c>
      <c r="I9" s="135">
        <v>10</v>
      </c>
      <c r="J9" s="135">
        <v>6</v>
      </c>
      <c r="K9" s="135">
        <v>10</v>
      </c>
      <c r="L9" s="135">
        <v>4</v>
      </c>
      <c r="M9" s="135">
        <v>0</v>
      </c>
      <c r="N9" s="135">
        <v>6</v>
      </c>
      <c r="O9" s="135">
        <v>6</v>
      </c>
      <c r="Q9" s="135">
        <v>8</v>
      </c>
    </row>
    <row r="10" spans="1:17" ht="48">
      <c r="A10" s="81" t="s">
        <v>268</v>
      </c>
      <c r="B10" s="266" t="s">
        <v>273</v>
      </c>
      <c r="C10" s="81" t="s">
        <v>274</v>
      </c>
      <c r="D10" s="135" t="s">
        <v>275</v>
      </c>
      <c r="E10" s="81" t="s">
        <v>276</v>
      </c>
      <c r="F10" s="126">
        <v>2</v>
      </c>
      <c r="G10" s="126">
        <v>0.03</v>
      </c>
      <c r="H10" s="135">
        <v>0</v>
      </c>
      <c r="I10" s="135">
        <v>6</v>
      </c>
      <c r="J10" s="135">
        <v>6</v>
      </c>
      <c r="K10" s="135">
        <v>6</v>
      </c>
      <c r="L10" s="135">
        <v>2</v>
      </c>
      <c r="M10" s="135">
        <v>0</v>
      </c>
      <c r="N10" s="135">
        <v>6</v>
      </c>
      <c r="O10" s="135">
        <v>4</v>
      </c>
      <c r="Q10" s="135">
        <v>9</v>
      </c>
    </row>
    <row r="11" spans="1:17" ht="48">
      <c r="A11" s="81" t="s">
        <v>268</v>
      </c>
      <c r="B11" s="266" t="s">
        <v>277</v>
      </c>
      <c r="C11" s="81" t="s">
        <v>278</v>
      </c>
      <c r="D11" s="135" t="s">
        <v>279</v>
      </c>
      <c r="E11" s="81" t="s">
        <v>280</v>
      </c>
      <c r="F11" s="126">
        <v>3</v>
      </c>
      <c r="G11" s="126">
        <v>0.03</v>
      </c>
      <c r="H11" s="135">
        <v>0</v>
      </c>
      <c r="I11" s="135">
        <v>6</v>
      </c>
      <c r="J11" s="135">
        <v>6</v>
      </c>
      <c r="K11" s="135">
        <v>6</v>
      </c>
      <c r="L11" s="135">
        <v>4</v>
      </c>
      <c r="M11" s="135">
        <v>0</v>
      </c>
      <c r="N11" s="135">
        <v>6</v>
      </c>
      <c r="O11" s="135">
        <v>4</v>
      </c>
      <c r="Q11" s="135">
        <v>10</v>
      </c>
    </row>
    <row r="12" spans="1:17" ht="48">
      <c r="A12" s="81" t="s">
        <v>268</v>
      </c>
      <c r="B12" s="266" t="s">
        <v>281</v>
      </c>
      <c r="C12" s="81" t="s">
        <v>282</v>
      </c>
      <c r="D12" s="135" t="s">
        <v>283</v>
      </c>
      <c r="E12" s="81" t="s">
        <v>284</v>
      </c>
      <c r="F12" s="126">
        <v>4</v>
      </c>
      <c r="G12" s="126">
        <v>0.03</v>
      </c>
      <c r="H12" s="135">
        <v>0</v>
      </c>
      <c r="I12" s="135">
        <v>6</v>
      </c>
      <c r="J12" s="135">
        <v>6</v>
      </c>
      <c r="K12" s="135">
        <v>10</v>
      </c>
      <c r="L12" s="135">
        <v>4</v>
      </c>
      <c r="M12" s="135">
        <v>0</v>
      </c>
      <c r="N12" s="135">
        <v>6</v>
      </c>
      <c r="O12" s="135">
        <v>6</v>
      </c>
      <c r="Q12" s="135">
        <v>11</v>
      </c>
    </row>
    <row r="13" spans="1:17" ht="48">
      <c r="A13" s="81" t="s">
        <v>268</v>
      </c>
      <c r="B13" s="266" t="s">
        <v>285</v>
      </c>
      <c r="C13" s="81" t="s">
        <v>286</v>
      </c>
      <c r="D13" s="135" t="s">
        <v>287</v>
      </c>
      <c r="E13" s="81" t="s">
        <v>288</v>
      </c>
      <c r="F13" s="126">
        <v>3</v>
      </c>
      <c r="G13" s="126">
        <v>0.03</v>
      </c>
      <c r="H13" s="135">
        <v>0</v>
      </c>
      <c r="I13" s="135">
        <v>4</v>
      </c>
      <c r="J13" s="135">
        <v>6</v>
      </c>
      <c r="K13" s="135">
        <v>6</v>
      </c>
      <c r="L13" s="135">
        <v>4</v>
      </c>
      <c r="M13" s="135">
        <v>0</v>
      </c>
      <c r="N13" s="135">
        <v>6</v>
      </c>
      <c r="O13" s="135">
        <v>4</v>
      </c>
      <c r="Q13" s="135">
        <v>12</v>
      </c>
    </row>
    <row r="14" spans="1:17" ht="48">
      <c r="A14" s="81" t="s">
        <v>268</v>
      </c>
      <c r="B14" s="266" t="s">
        <v>289</v>
      </c>
      <c r="C14" s="81" t="s">
        <v>290</v>
      </c>
      <c r="D14" s="135" t="s">
        <v>291</v>
      </c>
      <c r="E14" s="81" t="s">
        <v>292</v>
      </c>
      <c r="F14" s="126">
        <v>4</v>
      </c>
      <c r="G14" s="126">
        <v>0.03</v>
      </c>
      <c r="H14" s="135">
        <v>0</v>
      </c>
      <c r="I14" s="135">
        <v>6</v>
      </c>
      <c r="J14" s="135">
        <v>10</v>
      </c>
      <c r="K14" s="135">
        <v>6</v>
      </c>
      <c r="L14" s="135">
        <v>6</v>
      </c>
      <c r="M14" s="135">
        <v>0</v>
      </c>
      <c r="N14" s="135">
        <v>10</v>
      </c>
      <c r="O14" s="135">
        <v>6</v>
      </c>
      <c r="Q14" s="135">
        <v>13</v>
      </c>
    </row>
    <row r="15" spans="1:17" ht="48">
      <c r="A15" s="81" t="s">
        <v>268</v>
      </c>
      <c r="B15" s="266" t="s">
        <v>293</v>
      </c>
      <c r="C15" s="81" t="s">
        <v>294</v>
      </c>
      <c r="D15" s="135" t="s">
        <v>295</v>
      </c>
      <c r="E15" s="81" t="s">
        <v>296</v>
      </c>
      <c r="F15" s="126">
        <v>4</v>
      </c>
      <c r="G15" s="126">
        <v>0.03</v>
      </c>
      <c r="H15" s="135">
        <v>0</v>
      </c>
      <c r="I15" s="135">
        <v>6</v>
      </c>
      <c r="J15" s="135">
        <v>10</v>
      </c>
      <c r="K15" s="135">
        <v>6</v>
      </c>
      <c r="L15" s="135">
        <v>6</v>
      </c>
      <c r="M15" s="135">
        <v>0</v>
      </c>
      <c r="N15" s="135">
        <v>10</v>
      </c>
      <c r="O15" s="135">
        <v>6</v>
      </c>
      <c r="Q15" s="135">
        <v>14</v>
      </c>
    </row>
    <row r="16" spans="1:17" ht="48">
      <c r="A16" s="81" t="s">
        <v>268</v>
      </c>
      <c r="B16" s="266" t="s">
        <v>297</v>
      </c>
      <c r="C16" s="81" t="s">
        <v>298</v>
      </c>
      <c r="D16" s="135" t="s">
        <v>299</v>
      </c>
      <c r="E16" s="81" t="s">
        <v>300</v>
      </c>
      <c r="F16" s="126">
        <v>3</v>
      </c>
      <c r="G16" s="126">
        <v>0.03</v>
      </c>
      <c r="H16" s="135">
        <v>0</v>
      </c>
      <c r="I16" s="135">
        <v>4</v>
      </c>
      <c r="J16" s="135">
        <v>6</v>
      </c>
      <c r="K16" s="135">
        <v>4</v>
      </c>
      <c r="L16" s="135">
        <v>2</v>
      </c>
      <c r="M16" s="135">
        <v>0</v>
      </c>
      <c r="N16" s="135">
        <v>6</v>
      </c>
      <c r="O16" s="135">
        <v>2</v>
      </c>
      <c r="Q16" s="135">
        <v>15</v>
      </c>
    </row>
    <row r="17" spans="1:17" ht="48">
      <c r="A17" s="81" t="s">
        <v>268</v>
      </c>
      <c r="B17" s="266" t="s">
        <v>301</v>
      </c>
      <c r="C17" s="81" t="s">
        <v>302</v>
      </c>
      <c r="D17" s="135" t="s">
        <v>303</v>
      </c>
      <c r="E17" s="81" t="s">
        <v>304</v>
      </c>
      <c r="F17" s="126">
        <v>3</v>
      </c>
      <c r="G17" s="126">
        <v>0.03</v>
      </c>
      <c r="H17" s="135">
        <v>0</v>
      </c>
      <c r="I17" s="135">
        <v>6</v>
      </c>
      <c r="J17" s="135">
        <v>10</v>
      </c>
      <c r="K17" s="135">
        <v>6</v>
      </c>
      <c r="L17" s="135">
        <v>4</v>
      </c>
      <c r="M17" s="135">
        <v>0</v>
      </c>
      <c r="N17" s="135">
        <v>6</v>
      </c>
      <c r="O17" s="135">
        <v>4</v>
      </c>
      <c r="Q17" s="135">
        <v>16</v>
      </c>
    </row>
    <row r="18" spans="1:17" ht="48">
      <c r="A18" s="81" t="s">
        <v>268</v>
      </c>
      <c r="B18" s="266" t="s">
        <v>305</v>
      </c>
      <c r="C18" s="81" t="s">
        <v>306</v>
      </c>
      <c r="D18" s="135" t="s">
        <v>307</v>
      </c>
      <c r="E18" s="81" t="s">
        <v>308</v>
      </c>
      <c r="F18" s="126">
        <v>2</v>
      </c>
      <c r="G18" s="126">
        <v>0.03</v>
      </c>
      <c r="H18" s="135">
        <v>0</v>
      </c>
      <c r="I18" s="135">
        <v>4</v>
      </c>
      <c r="J18" s="135">
        <v>6</v>
      </c>
      <c r="K18" s="135">
        <v>6</v>
      </c>
      <c r="L18" s="135">
        <v>2</v>
      </c>
      <c r="M18" s="135">
        <v>4</v>
      </c>
      <c r="N18" s="135">
        <v>6</v>
      </c>
      <c r="O18" s="135">
        <v>4</v>
      </c>
      <c r="Q18" s="135">
        <v>17</v>
      </c>
    </row>
    <row r="19" spans="1:17" ht="48">
      <c r="A19" s="81" t="s">
        <v>268</v>
      </c>
      <c r="B19" s="266" t="s">
        <v>309</v>
      </c>
      <c r="C19" s="81" t="s">
        <v>310</v>
      </c>
      <c r="D19" s="135" t="s">
        <v>311</v>
      </c>
      <c r="E19" s="81" t="s">
        <v>312</v>
      </c>
      <c r="F19" s="126">
        <v>5</v>
      </c>
      <c r="G19" s="126">
        <v>0.08</v>
      </c>
      <c r="H19" s="135">
        <v>0</v>
      </c>
      <c r="I19" s="135">
        <v>10</v>
      </c>
      <c r="J19" s="135">
        <v>10</v>
      </c>
      <c r="K19" s="135">
        <v>10</v>
      </c>
      <c r="L19" s="135">
        <v>10</v>
      </c>
      <c r="M19" s="135">
        <v>0</v>
      </c>
      <c r="N19" s="135">
        <v>10</v>
      </c>
      <c r="O19" s="135">
        <v>10</v>
      </c>
      <c r="Q19" s="135">
        <v>18</v>
      </c>
    </row>
    <row r="20" spans="1:17" ht="48">
      <c r="A20" s="81" t="s">
        <v>81</v>
      </c>
      <c r="B20" s="266" t="s">
        <v>313</v>
      </c>
      <c r="C20" s="81" t="s">
        <v>314</v>
      </c>
      <c r="D20" s="135" t="s">
        <v>315</v>
      </c>
      <c r="E20" s="81" t="s">
        <v>316</v>
      </c>
      <c r="F20" s="126">
        <v>1</v>
      </c>
      <c r="G20" s="126">
        <v>0.04</v>
      </c>
      <c r="H20" s="135">
        <v>0</v>
      </c>
      <c r="I20" s="135">
        <v>2</v>
      </c>
      <c r="J20" s="135">
        <v>4</v>
      </c>
      <c r="K20" s="135">
        <v>4</v>
      </c>
      <c r="L20" s="135">
        <v>2</v>
      </c>
      <c r="M20" s="135">
        <v>0</v>
      </c>
      <c r="N20" s="135">
        <v>4</v>
      </c>
      <c r="O20" s="135">
        <v>2</v>
      </c>
      <c r="Q20" s="135">
        <v>19</v>
      </c>
    </row>
    <row r="21" spans="1:17" ht="64">
      <c r="A21" s="81" t="s">
        <v>81</v>
      </c>
      <c r="B21" s="266" t="s">
        <v>317</v>
      </c>
      <c r="C21" s="81" t="s">
        <v>318</v>
      </c>
      <c r="D21" s="135" t="s">
        <v>319</v>
      </c>
      <c r="E21" s="81" t="s">
        <v>320</v>
      </c>
      <c r="F21" s="126">
        <v>3</v>
      </c>
      <c r="G21" s="126">
        <v>0.04</v>
      </c>
      <c r="H21" s="135">
        <v>6</v>
      </c>
      <c r="I21" s="135">
        <v>6</v>
      </c>
      <c r="J21" s="135">
        <v>6</v>
      </c>
      <c r="K21" s="135">
        <v>4</v>
      </c>
      <c r="L21" s="135">
        <v>6</v>
      </c>
      <c r="M21" s="135">
        <v>6</v>
      </c>
      <c r="N21" s="135">
        <v>4</v>
      </c>
      <c r="O21" s="135">
        <v>4</v>
      </c>
      <c r="Q21" s="135">
        <v>20</v>
      </c>
    </row>
    <row r="22" spans="1:17" ht="64">
      <c r="A22" s="81" t="s">
        <v>81</v>
      </c>
      <c r="B22" s="266" t="s">
        <v>321</v>
      </c>
      <c r="C22" s="81" t="s">
        <v>322</v>
      </c>
      <c r="D22" s="135" t="s">
        <v>323</v>
      </c>
      <c r="E22" s="81" t="s">
        <v>324</v>
      </c>
      <c r="F22" s="126">
        <v>3</v>
      </c>
      <c r="G22" s="126">
        <v>0.04</v>
      </c>
      <c r="H22" s="135">
        <v>4</v>
      </c>
      <c r="I22" s="135">
        <v>4</v>
      </c>
      <c r="J22" s="135">
        <v>6</v>
      </c>
      <c r="K22" s="135">
        <v>6</v>
      </c>
      <c r="L22" s="135">
        <v>4</v>
      </c>
      <c r="M22" s="135">
        <v>0</v>
      </c>
      <c r="N22" s="135">
        <v>4</v>
      </c>
      <c r="O22" s="135">
        <v>4</v>
      </c>
      <c r="Q22" s="135">
        <v>21</v>
      </c>
    </row>
    <row r="23" spans="1:17" ht="64">
      <c r="A23" s="81" t="s">
        <v>81</v>
      </c>
      <c r="B23" s="266" t="s">
        <v>325</v>
      </c>
      <c r="C23" s="81" t="s">
        <v>326</v>
      </c>
      <c r="D23" s="135" t="s">
        <v>327</v>
      </c>
      <c r="E23" s="81" t="s">
        <v>328</v>
      </c>
      <c r="F23" s="126">
        <v>4</v>
      </c>
      <c r="G23" s="126">
        <v>0.04</v>
      </c>
      <c r="H23" s="135">
        <v>0</v>
      </c>
      <c r="I23" s="135">
        <v>4</v>
      </c>
      <c r="J23" s="135">
        <v>6</v>
      </c>
      <c r="K23" s="135">
        <v>6</v>
      </c>
      <c r="L23" s="135">
        <v>6</v>
      </c>
      <c r="M23" s="135">
        <v>0</v>
      </c>
      <c r="N23" s="135">
        <v>10</v>
      </c>
      <c r="O23" s="135">
        <v>6</v>
      </c>
      <c r="Q23" s="135">
        <v>22</v>
      </c>
    </row>
    <row r="24" spans="1:17" ht="48">
      <c r="A24" s="81" t="s">
        <v>81</v>
      </c>
      <c r="B24" s="266" t="s">
        <v>329</v>
      </c>
      <c r="C24" s="81" t="s">
        <v>330</v>
      </c>
      <c r="D24" s="135" t="s">
        <v>331</v>
      </c>
      <c r="E24" s="81" t="s">
        <v>332</v>
      </c>
      <c r="F24" s="126">
        <v>4</v>
      </c>
      <c r="G24" s="126">
        <v>0.04</v>
      </c>
      <c r="H24" s="135">
        <v>4</v>
      </c>
      <c r="I24" s="135">
        <v>6</v>
      </c>
      <c r="J24" s="135">
        <v>10</v>
      </c>
      <c r="K24" s="135">
        <v>6</v>
      </c>
      <c r="L24" s="135">
        <v>4</v>
      </c>
      <c r="M24" s="135">
        <v>4</v>
      </c>
      <c r="N24" s="135">
        <v>6</v>
      </c>
      <c r="O24" s="135">
        <v>4</v>
      </c>
      <c r="Q24" s="135">
        <v>23</v>
      </c>
    </row>
    <row r="25" spans="1:17" ht="64">
      <c r="A25" s="81" t="s">
        <v>81</v>
      </c>
      <c r="B25" s="266" t="s">
        <v>333</v>
      </c>
      <c r="C25" s="81" t="s">
        <v>334</v>
      </c>
      <c r="D25" s="135" t="s">
        <v>335</v>
      </c>
      <c r="E25" s="81" t="s">
        <v>336</v>
      </c>
      <c r="F25" s="126">
        <v>3</v>
      </c>
      <c r="G25" s="126">
        <v>0.04</v>
      </c>
      <c r="H25" s="135">
        <v>4</v>
      </c>
      <c r="I25" s="135">
        <v>4</v>
      </c>
      <c r="J25" s="135">
        <v>6</v>
      </c>
      <c r="K25" s="135">
        <v>6</v>
      </c>
      <c r="L25" s="135">
        <v>4</v>
      </c>
      <c r="M25" s="135">
        <v>4</v>
      </c>
      <c r="N25" s="135">
        <v>4</v>
      </c>
      <c r="O25" s="135">
        <v>4</v>
      </c>
      <c r="Q25" s="135">
        <v>24</v>
      </c>
    </row>
    <row r="26" spans="1:17" ht="64">
      <c r="A26" s="81" t="s">
        <v>81</v>
      </c>
      <c r="B26" s="266" t="s">
        <v>337</v>
      </c>
      <c r="C26" s="81" t="s">
        <v>338</v>
      </c>
      <c r="D26" s="135" t="s">
        <v>339</v>
      </c>
      <c r="E26" s="81" t="s">
        <v>340</v>
      </c>
      <c r="F26" s="126">
        <v>5</v>
      </c>
      <c r="G26" s="126">
        <v>0.04</v>
      </c>
      <c r="H26" s="135">
        <v>6</v>
      </c>
      <c r="I26" s="135">
        <v>6</v>
      </c>
      <c r="J26" s="135">
        <v>10</v>
      </c>
      <c r="K26" s="135">
        <v>6</v>
      </c>
      <c r="L26" s="135">
        <v>10</v>
      </c>
      <c r="M26" s="135">
        <v>6</v>
      </c>
      <c r="N26" s="135">
        <v>10</v>
      </c>
      <c r="O26" s="135">
        <v>6</v>
      </c>
      <c r="Q26" s="135">
        <v>25</v>
      </c>
    </row>
    <row r="27" spans="1:17" ht="64">
      <c r="A27" s="81" t="s">
        <v>341</v>
      </c>
      <c r="B27" s="266" t="s">
        <v>342</v>
      </c>
      <c r="C27" s="81" t="s">
        <v>343</v>
      </c>
      <c r="D27" s="135" t="s">
        <v>344</v>
      </c>
      <c r="E27" s="81" t="s">
        <v>345</v>
      </c>
      <c r="F27" s="126">
        <v>5</v>
      </c>
      <c r="G27" s="126">
        <v>0.1</v>
      </c>
      <c r="H27" s="135">
        <v>0</v>
      </c>
      <c r="I27" s="135">
        <v>10</v>
      </c>
      <c r="J27" s="135">
        <v>0</v>
      </c>
      <c r="K27" s="135">
        <v>0</v>
      </c>
      <c r="L27" s="135">
        <v>0</v>
      </c>
      <c r="M27" s="135">
        <v>4</v>
      </c>
      <c r="N27" s="135">
        <v>0</v>
      </c>
      <c r="O27" s="135">
        <v>0</v>
      </c>
      <c r="Q27" s="135">
        <v>26</v>
      </c>
    </row>
    <row r="28" spans="1:17" ht="64">
      <c r="A28" s="81" t="s">
        <v>341</v>
      </c>
      <c r="B28" s="266" t="s">
        <v>346</v>
      </c>
      <c r="C28" s="81" t="s">
        <v>347</v>
      </c>
      <c r="D28" s="135" t="s">
        <v>348</v>
      </c>
      <c r="E28" s="81" t="s">
        <v>349</v>
      </c>
      <c r="F28" s="126">
        <v>2</v>
      </c>
      <c r="G28" s="126">
        <v>0.1</v>
      </c>
      <c r="H28" s="135">
        <v>0</v>
      </c>
      <c r="I28" s="135">
        <v>6</v>
      </c>
      <c r="J28" s="135">
        <v>0</v>
      </c>
      <c r="K28" s="135">
        <v>4</v>
      </c>
      <c r="L28" s="135">
        <v>0</v>
      </c>
      <c r="M28" s="135">
        <v>0</v>
      </c>
      <c r="N28" s="135">
        <v>0</v>
      </c>
      <c r="O28" s="135">
        <v>0</v>
      </c>
      <c r="Q28" s="135">
        <v>27</v>
      </c>
    </row>
    <row r="29" spans="1:17" ht="64">
      <c r="A29" s="81" t="s">
        <v>341</v>
      </c>
      <c r="B29" s="266" t="s">
        <v>350</v>
      </c>
      <c r="C29" s="81" t="s">
        <v>351</v>
      </c>
      <c r="D29" s="135" t="s">
        <v>352</v>
      </c>
      <c r="E29" s="81" t="s">
        <v>353</v>
      </c>
      <c r="F29" s="126">
        <v>2</v>
      </c>
      <c r="G29" s="126">
        <v>0.1</v>
      </c>
      <c r="H29" s="135">
        <v>0</v>
      </c>
      <c r="I29" s="135">
        <v>6</v>
      </c>
      <c r="J29" s="135">
        <v>0</v>
      </c>
      <c r="K29" s="135">
        <v>0</v>
      </c>
      <c r="L29" s="135">
        <v>0</v>
      </c>
      <c r="M29" s="135">
        <v>0</v>
      </c>
      <c r="N29" s="135">
        <v>4</v>
      </c>
      <c r="O29" s="135">
        <v>0</v>
      </c>
      <c r="Q29" s="135">
        <v>28</v>
      </c>
    </row>
    <row r="30" spans="1:17" ht="64">
      <c r="A30" s="81" t="s">
        <v>341</v>
      </c>
      <c r="B30" s="266" t="s">
        <v>354</v>
      </c>
      <c r="C30" s="81" t="s">
        <v>355</v>
      </c>
      <c r="D30" s="135" t="s">
        <v>356</v>
      </c>
      <c r="E30" s="81" t="s">
        <v>357</v>
      </c>
      <c r="F30" s="126">
        <v>1</v>
      </c>
      <c r="G30" s="126">
        <v>0.1</v>
      </c>
      <c r="H30" s="135">
        <v>0</v>
      </c>
      <c r="I30" s="135">
        <v>2</v>
      </c>
      <c r="J30" s="135">
        <v>0</v>
      </c>
      <c r="K30" s="135">
        <v>0</v>
      </c>
      <c r="L30" s="135">
        <v>0</v>
      </c>
      <c r="M30" s="135">
        <v>4</v>
      </c>
      <c r="N30" s="135">
        <v>0</v>
      </c>
      <c r="O30" s="135">
        <v>0</v>
      </c>
      <c r="Q30" s="135">
        <v>29</v>
      </c>
    </row>
    <row r="31" spans="1:17" ht="64">
      <c r="A31" s="81" t="s">
        <v>341</v>
      </c>
      <c r="B31" s="266" t="s">
        <v>358</v>
      </c>
      <c r="C31" s="81" t="s">
        <v>359</v>
      </c>
      <c r="D31" s="135" t="s">
        <v>360</v>
      </c>
      <c r="E31" s="81" t="s">
        <v>361</v>
      </c>
      <c r="F31" s="126">
        <v>1</v>
      </c>
      <c r="G31" s="126">
        <v>0.1</v>
      </c>
      <c r="H31" s="135">
        <v>0</v>
      </c>
      <c r="I31" s="135">
        <v>6</v>
      </c>
      <c r="J31" s="135">
        <v>0</v>
      </c>
      <c r="K31" s="135">
        <v>0</v>
      </c>
      <c r="L31" s="135">
        <v>0</v>
      </c>
      <c r="M31" s="135">
        <v>4</v>
      </c>
      <c r="N31" s="135">
        <v>0</v>
      </c>
      <c r="O31" s="135">
        <v>0</v>
      </c>
      <c r="Q31" s="135">
        <v>30</v>
      </c>
    </row>
    <row r="32" spans="1:17" ht="64">
      <c r="A32" s="81" t="s">
        <v>341</v>
      </c>
      <c r="B32" s="266" t="s">
        <v>362</v>
      </c>
      <c r="C32" s="81" t="s">
        <v>363</v>
      </c>
      <c r="D32" s="135" t="s">
        <v>364</v>
      </c>
      <c r="E32" s="81" t="s">
        <v>365</v>
      </c>
      <c r="F32" s="126">
        <v>4</v>
      </c>
      <c r="G32" s="126">
        <v>0.1</v>
      </c>
      <c r="H32" s="135">
        <v>0</v>
      </c>
      <c r="I32" s="135">
        <v>10</v>
      </c>
      <c r="J32" s="135">
        <v>0</v>
      </c>
      <c r="K32" s="135">
        <v>4</v>
      </c>
      <c r="L32" s="135">
        <v>0</v>
      </c>
      <c r="M32" s="135">
        <v>0</v>
      </c>
      <c r="N32" s="135">
        <v>0</v>
      </c>
      <c r="O32" s="135">
        <v>0</v>
      </c>
      <c r="Q32" s="135">
        <v>32</v>
      </c>
    </row>
    <row r="33" spans="1:17" ht="64">
      <c r="A33" s="81" t="s">
        <v>341</v>
      </c>
      <c r="B33" s="266" t="s">
        <v>366</v>
      </c>
      <c r="C33" s="81" t="s">
        <v>367</v>
      </c>
      <c r="D33" s="135" t="s">
        <v>368</v>
      </c>
      <c r="E33" s="81" t="s">
        <v>369</v>
      </c>
      <c r="F33" s="126">
        <v>1</v>
      </c>
      <c r="G33" s="126">
        <v>0.1</v>
      </c>
      <c r="H33" s="135">
        <v>0</v>
      </c>
      <c r="I33" s="135">
        <v>2</v>
      </c>
      <c r="J33" s="135">
        <v>0</v>
      </c>
      <c r="K33" s="135">
        <v>0</v>
      </c>
      <c r="L33" s="135">
        <v>0</v>
      </c>
      <c r="M33" s="135">
        <v>4</v>
      </c>
      <c r="N33" s="135">
        <v>0</v>
      </c>
      <c r="O33" s="135">
        <v>0</v>
      </c>
      <c r="Q33" s="135">
        <v>31</v>
      </c>
    </row>
    <row r="34" spans="1:17" ht="64">
      <c r="A34" s="81" t="s">
        <v>89</v>
      </c>
      <c r="B34" s="266" t="s">
        <v>370</v>
      </c>
      <c r="C34" s="81" t="s">
        <v>371</v>
      </c>
      <c r="D34" s="135" t="s">
        <v>372</v>
      </c>
      <c r="E34" s="81" t="s">
        <v>373</v>
      </c>
      <c r="F34" s="126">
        <v>3</v>
      </c>
      <c r="G34" s="126">
        <v>0.03</v>
      </c>
      <c r="H34" s="135">
        <v>0</v>
      </c>
      <c r="I34" s="135">
        <v>10</v>
      </c>
      <c r="J34" s="135">
        <v>0</v>
      </c>
      <c r="K34" s="135">
        <v>4</v>
      </c>
      <c r="L34" s="135">
        <v>0</v>
      </c>
      <c r="M34" s="135">
        <v>0</v>
      </c>
      <c r="N34" s="135">
        <v>0</v>
      </c>
      <c r="O34" s="135">
        <v>0</v>
      </c>
      <c r="Q34" s="135">
        <v>33</v>
      </c>
    </row>
    <row r="35" spans="1:17" ht="48">
      <c r="A35" s="81" t="s">
        <v>89</v>
      </c>
      <c r="B35" s="266" t="s">
        <v>374</v>
      </c>
      <c r="C35" s="81" t="s">
        <v>375</v>
      </c>
      <c r="D35" s="135" t="s">
        <v>376</v>
      </c>
      <c r="E35" s="81" t="s">
        <v>377</v>
      </c>
      <c r="F35" s="126">
        <v>3</v>
      </c>
      <c r="G35" s="126">
        <v>0.03</v>
      </c>
      <c r="H35" s="135">
        <v>0</v>
      </c>
      <c r="I35" s="135">
        <v>10</v>
      </c>
      <c r="J35" s="135">
        <v>0</v>
      </c>
      <c r="K35" s="135">
        <v>4</v>
      </c>
      <c r="L35" s="135">
        <v>0</v>
      </c>
      <c r="M35" s="135">
        <v>0</v>
      </c>
      <c r="N35" s="135">
        <v>0</v>
      </c>
      <c r="O35" s="135">
        <v>0</v>
      </c>
      <c r="Q35" s="135">
        <v>34</v>
      </c>
    </row>
    <row r="36" spans="1:17" ht="64">
      <c r="A36" s="81" t="s">
        <v>89</v>
      </c>
      <c r="B36" s="266" t="s">
        <v>378</v>
      </c>
      <c r="C36" s="81" t="s">
        <v>379</v>
      </c>
      <c r="D36" s="135" t="s">
        <v>380</v>
      </c>
      <c r="E36" s="81" t="s">
        <v>381</v>
      </c>
      <c r="F36" s="126">
        <v>3</v>
      </c>
      <c r="G36" s="126">
        <v>0.03</v>
      </c>
      <c r="H36" s="135">
        <v>0</v>
      </c>
      <c r="I36" s="135">
        <v>6</v>
      </c>
      <c r="J36" s="135">
        <v>0</v>
      </c>
      <c r="K36" s="135">
        <v>4</v>
      </c>
      <c r="L36" s="135">
        <v>0</v>
      </c>
      <c r="M36" s="135">
        <v>0</v>
      </c>
      <c r="N36" s="135">
        <v>0</v>
      </c>
      <c r="O36" s="135">
        <v>0</v>
      </c>
      <c r="Q36" s="135">
        <v>35</v>
      </c>
    </row>
    <row r="37" spans="1:17" ht="64">
      <c r="A37" s="81" t="s">
        <v>89</v>
      </c>
      <c r="B37" s="266" t="s">
        <v>382</v>
      </c>
      <c r="C37" s="81" t="s">
        <v>383</v>
      </c>
      <c r="D37" s="135" t="s">
        <v>384</v>
      </c>
      <c r="E37" s="81" t="s">
        <v>385</v>
      </c>
      <c r="F37" s="126">
        <v>2</v>
      </c>
      <c r="G37" s="126">
        <v>0.03</v>
      </c>
      <c r="H37" s="135">
        <v>0</v>
      </c>
      <c r="I37" s="135">
        <v>6</v>
      </c>
      <c r="J37" s="135">
        <v>0</v>
      </c>
      <c r="K37" s="135">
        <v>4</v>
      </c>
      <c r="L37" s="135">
        <v>0</v>
      </c>
      <c r="M37" s="135">
        <v>0</v>
      </c>
      <c r="N37" s="135">
        <v>0</v>
      </c>
      <c r="O37" s="135">
        <v>0</v>
      </c>
      <c r="Q37" s="135">
        <v>36</v>
      </c>
    </row>
    <row r="38" spans="1:17" ht="64">
      <c r="A38" s="81" t="s">
        <v>89</v>
      </c>
      <c r="B38" s="266" t="s">
        <v>386</v>
      </c>
      <c r="C38" s="81" t="s">
        <v>387</v>
      </c>
      <c r="D38" s="135" t="s">
        <v>388</v>
      </c>
      <c r="E38" s="81" t="s">
        <v>389</v>
      </c>
      <c r="F38" s="126">
        <v>3</v>
      </c>
      <c r="G38" s="126">
        <v>0.03</v>
      </c>
      <c r="H38" s="135">
        <v>0</v>
      </c>
      <c r="I38" s="135">
        <v>6</v>
      </c>
      <c r="J38" s="135">
        <v>0</v>
      </c>
      <c r="K38" s="135">
        <v>0</v>
      </c>
      <c r="L38" s="135">
        <v>0</v>
      </c>
      <c r="M38" s="135">
        <v>0</v>
      </c>
      <c r="N38" s="135">
        <v>10</v>
      </c>
      <c r="O38" s="135">
        <v>0</v>
      </c>
      <c r="Q38" s="135">
        <v>37</v>
      </c>
    </row>
    <row r="39" spans="1:17" ht="58">
      <c r="A39" s="81" t="s">
        <v>92</v>
      </c>
      <c r="B39" s="266" t="s">
        <v>390</v>
      </c>
      <c r="C39" s="81" t="s">
        <v>391</v>
      </c>
      <c r="D39" s="135" t="s">
        <v>392</v>
      </c>
      <c r="E39" s="81" t="s">
        <v>393</v>
      </c>
      <c r="F39" s="126">
        <v>2</v>
      </c>
      <c r="G39" s="126">
        <v>7.0000000000000007E-2</v>
      </c>
      <c r="H39" s="135">
        <v>0</v>
      </c>
      <c r="I39" s="135">
        <v>0</v>
      </c>
      <c r="J39" s="135">
        <v>6</v>
      </c>
      <c r="K39" s="135">
        <v>6</v>
      </c>
      <c r="L39" s="135">
        <v>0</v>
      </c>
      <c r="M39" s="135">
        <v>0</v>
      </c>
      <c r="N39" s="135">
        <v>0</v>
      </c>
      <c r="O39" s="135">
        <v>0</v>
      </c>
      <c r="Q39" s="135">
        <v>38</v>
      </c>
    </row>
    <row r="40" spans="1:17" ht="58">
      <c r="A40" s="81" t="s">
        <v>92</v>
      </c>
      <c r="B40" s="266" t="s">
        <v>394</v>
      </c>
      <c r="C40" s="81" t="s">
        <v>395</v>
      </c>
      <c r="D40" s="135" t="s">
        <v>396</v>
      </c>
      <c r="E40" s="81" t="s">
        <v>397</v>
      </c>
      <c r="F40" s="126">
        <v>3</v>
      </c>
      <c r="G40" s="126">
        <v>7.0000000000000007E-2</v>
      </c>
      <c r="H40" s="135">
        <v>0</v>
      </c>
      <c r="I40" s="135">
        <v>0</v>
      </c>
      <c r="J40" s="135">
        <v>6</v>
      </c>
      <c r="K40" s="135">
        <v>10</v>
      </c>
      <c r="L40" s="135">
        <v>0</v>
      </c>
      <c r="M40" s="135">
        <v>0</v>
      </c>
      <c r="N40" s="135">
        <v>0</v>
      </c>
      <c r="O40" s="135">
        <v>4</v>
      </c>
      <c r="Q40" s="135">
        <v>39</v>
      </c>
    </row>
    <row r="41" spans="1:17" ht="64">
      <c r="A41" s="81" t="s">
        <v>92</v>
      </c>
      <c r="B41" s="266" t="s">
        <v>398</v>
      </c>
      <c r="C41" s="81" t="s">
        <v>399</v>
      </c>
      <c r="D41" s="135" t="s">
        <v>400</v>
      </c>
      <c r="E41" s="81" t="s">
        <v>401</v>
      </c>
      <c r="F41" s="126">
        <v>3</v>
      </c>
      <c r="G41" s="126">
        <v>7.0000000000000007E-2</v>
      </c>
      <c r="H41" s="135">
        <v>0</v>
      </c>
      <c r="I41" s="135">
        <v>0</v>
      </c>
      <c r="J41" s="135">
        <v>10</v>
      </c>
      <c r="K41" s="135">
        <v>6</v>
      </c>
      <c r="L41" s="135">
        <v>0</v>
      </c>
      <c r="M41" s="135">
        <v>0</v>
      </c>
      <c r="N41" s="135">
        <v>0</v>
      </c>
      <c r="O41" s="135">
        <v>4</v>
      </c>
      <c r="Q41" s="135">
        <v>40</v>
      </c>
    </row>
    <row r="42" spans="1:17" ht="64">
      <c r="A42" s="81" t="s">
        <v>92</v>
      </c>
      <c r="B42" s="266" t="s">
        <v>402</v>
      </c>
      <c r="C42" s="81" t="s">
        <v>403</v>
      </c>
      <c r="D42" s="135" t="s">
        <v>404</v>
      </c>
      <c r="E42" s="81" t="s">
        <v>405</v>
      </c>
      <c r="F42" s="126">
        <v>3</v>
      </c>
      <c r="G42" s="126">
        <v>7.0000000000000007E-2</v>
      </c>
      <c r="H42" s="135">
        <v>0</v>
      </c>
      <c r="I42" s="135">
        <v>0</v>
      </c>
      <c r="J42" s="135">
        <v>10</v>
      </c>
      <c r="K42" s="135">
        <v>6</v>
      </c>
      <c r="L42" s="135">
        <v>0</v>
      </c>
      <c r="M42" s="135">
        <v>0</v>
      </c>
      <c r="N42" s="135">
        <v>0</v>
      </c>
      <c r="O42" s="135">
        <v>4</v>
      </c>
      <c r="Q42" s="135">
        <v>41</v>
      </c>
    </row>
    <row r="43" spans="1:17" ht="48">
      <c r="A43" s="81" t="s">
        <v>92</v>
      </c>
      <c r="B43" s="266" t="s">
        <v>406</v>
      </c>
      <c r="C43" s="81" t="s">
        <v>407</v>
      </c>
      <c r="D43" s="135" t="s">
        <v>408</v>
      </c>
      <c r="E43" s="81" t="s">
        <v>409</v>
      </c>
      <c r="F43" s="126">
        <v>3</v>
      </c>
      <c r="G43" s="126">
        <v>7.0000000000000007E-2</v>
      </c>
      <c r="H43" s="135">
        <v>0</v>
      </c>
      <c r="I43" s="135">
        <v>0</v>
      </c>
      <c r="J43" s="135">
        <v>6</v>
      </c>
      <c r="K43" s="135">
        <v>4</v>
      </c>
      <c r="L43" s="135">
        <v>0</v>
      </c>
      <c r="M43" s="135">
        <v>6</v>
      </c>
      <c r="N43" s="135">
        <v>0</v>
      </c>
      <c r="O43" s="135">
        <v>0</v>
      </c>
      <c r="Q43" s="135">
        <v>42</v>
      </c>
    </row>
    <row r="44" spans="1:17" ht="48">
      <c r="A44" s="81" t="s">
        <v>92</v>
      </c>
      <c r="B44" s="266" t="s">
        <v>410</v>
      </c>
      <c r="C44" s="81" t="s">
        <v>411</v>
      </c>
      <c r="D44" s="135" t="s">
        <v>412</v>
      </c>
      <c r="E44" s="81" t="s">
        <v>413</v>
      </c>
      <c r="F44" s="126">
        <v>5</v>
      </c>
      <c r="G44" s="126">
        <v>7.0000000000000007E-2</v>
      </c>
      <c r="H44" s="135">
        <v>0</v>
      </c>
      <c r="I44" s="135">
        <v>0</v>
      </c>
      <c r="J44" s="135">
        <v>10</v>
      </c>
      <c r="K44" s="135">
        <v>4</v>
      </c>
      <c r="L44" s="135">
        <v>0</v>
      </c>
      <c r="M44" s="135">
        <v>0</v>
      </c>
      <c r="N44" s="135">
        <v>10</v>
      </c>
      <c r="O44" s="135">
        <v>4</v>
      </c>
      <c r="Q44" s="135">
        <v>43</v>
      </c>
    </row>
    <row r="45" spans="1:17" ht="64">
      <c r="A45" s="81" t="s">
        <v>92</v>
      </c>
      <c r="B45" s="266" t="s">
        <v>414</v>
      </c>
      <c r="C45" s="81" t="s">
        <v>415</v>
      </c>
      <c r="D45" s="135" t="s">
        <v>416</v>
      </c>
      <c r="E45" s="81" t="s">
        <v>417</v>
      </c>
      <c r="F45" s="126">
        <v>4</v>
      </c>
      <c r="G45" s="126">
        <v>7.0000000000000007E-2</v>
      </c>
      <c r="H45" s="135">
        <v>0</v>
      </c>
      <c r="I45" s="135">
        <v>0</v>
      </c>
      <c r="J45" s="135">
        <v>10</v>
      </c>
      <c r="K45" s="135">
        <v>6</v>
      </c>
      <c r="L45" s="135">
        <v>0</v>
      </c>
      <c r="M45" s="135">
        <v>0</v>
      </c>
      <c r="N45" s="135">
        <v>6</v>
      </c>
      <c r="O45" s="135">
        <v>4</v>
      </c>
      <c r="Q45" s="135">
        <v>44</v>
      </c>
    </row>
    <row r="46" spans="1:17" ht="48">
      <c r="A46" s="81" t="s">
        <v>94</v>
      </c>
      <c r="B46" s="266" t="s">
        <v>418</v>
      </c>
      <c r="C46" s="81" t="s">
        <v>419</v>
      </c>
      <c r="D46" s="135" t="s">
        <v>420</v>
      </c>
      <c r="E46" s="247" t="s">
        <v>421</v>
      </c>
      <c r="F46" s="126">
        <v>1</v>
      </c>
      <c r="G46" s="126">
        <v>0.1</v>
      </c>
      <c r="H46" s="135">
        <v>0</v>
      </c>
      <c r="I46" s="135">
        <v>0</v>
      </c>
      <c r="J46" s="135">
        <v>6</v>
      </c>
      <c r="K46" s="135">
        <v>0</v>
      </c>
      <c r="L46" s="135">
        <v>0</v>
      </c>
      <c r="M46" s="135">
        <v>0</v>
      </c>
      <c r="N46" s="135">
        <v>0</v>
      </c>
      <c r="O46" s="135">
        <v>2</v>
      </c>
      <c r="Q46" s="135">
        <v>45</v>
      </c>
    </row>
    <row r="47" spans="1:17" ht="80">
      <c r="A47" s="81" t="s">
        <v>94</v>
      </c>
      <c r="B47" s="266" t="s">
        <v>422</v>
      </c>
      <c r="C47" s="81" t="s">
        <v>423</v>
      </c>
      <c r="D47" s="135" t="s">
        <v>424</v>
      </c>
      <c r="E47" s="247" t="s">
        <v>425</v>
      </c>
      <c r="F47" s="126">
        <v>2</v>
      </c>
      <c r="G47" s="126">
        <v>0.1</v>
      </c>
      <c r="H47" s="135">
        <v>0</v>
      </c>
      <c r="I47" s="135">
        <v>0</v>
      </c>
      <c r="J47" s="135">
        <v>6</v>
      </c>
      <c r="K47" s="135">
        <v>0</v>
      </c>
      <c r="L47" s="135">
        <v>0</v>
      </c>
      <c r="M47" s="135">
        <v>0</v>
      </c>
      <c r="N47" s="135">
        <v>0</v>
      </c>
      <c r="O47" s="135">
        <v>2</v>
      </c>
      <c r="Q47" s="135">
        <v>46</v>
      </c>
    </row>
    <row r="48" spans="1:17" ht="80">
      <c r="A48" s="81" t="s">
        <v>94</v>
      </c>
      <c r="B48" s="266" t="s">
        <v>426</v>
      </c>
      <c r="C48" s="81" t="s">
        <v>427</v>
      </c>
      <c r="D48" s="135" t="s">
        <v>428</v>
      </c>
      <c r="E48" s="247" t="s">
        <v>429</v>
      </c>
      <c r="F48" s="126">
        <v>3</v>
      </c>
      <c r="G48" s="126">
        <v>0.1</v>
      </c>
      <c r="H48" s="135">
        <v>0</v>
      </c>
      <c r="I48" s="135">
        <v>0</v>
      </c>
      <c r="J48" s="135">
        <v>6</v>
      </c>
      <c r="K48" s="135">
        <v>4</v>
      </c>
      <c r="L48" s="135">
        <v>0</v>
      </c>
      <c r="M48" s="135">
        <v>0</v>
      </c>
      <c r="N48" s="135">
        <v>0</v>
      </c>
      <c r="O48" s="135">
        <v>0</v>
      </c>
      <c r="Q48" s="135">
        <v>47</v>
      </c>
    </row>
    <row r="49" spans="1:17" ht="80">
      <c r="A49" s="81" t="s">
        <v>94</v>
      </c>
      <c r="B49" s="266" t="s">
        <v>430</v>
      </c>
      <c r="C49" s="81" t="s">
        <v>431</v>
      </c>
      <c r="D49" s="135" t="s">
        <v>432</v>
      </c>
      <c r="E49" s="247" t="s">
        <v>433</v>
      </c>
      <c r="F49" s="126">
        <v>4</v>
      </c>
      <c r="G49" s="126">
        <v>0.1</v>
      </c>
      <c r="H49" s="135">
        <v>0</v>
      </c>
      <c r="I49" s="135">
        <v>0</v>
      </c>
      <c r="J49" s="135">
        <v>6</v>
      </c>
      <c r="K49" s="135">
        <v>0</v>
      </c>
      <c r="L49" s="135">
        <v>0</v>
      </c>
      <c r="M49" s="135">
        <v>0</v>
      </c>
      <c r="N49" s="135">
        <v>10</v>
      </c>
      <c r="O49" s="135">
        <v>4</v>
      </c>
      <c r="Q49" s="135">
        <v>48</v>
      </c>
    </row>
    <row r="50" spans="1:17" ht="80">
      <c r="A50" s="81" t="s">
        <v>94</v>
      </c>
      <c r="B50" s="266" t="s">
        <v>434</v>
      </c>
      <c r="C50" s="81" t="s">
        <v>435</v>
      </c>
      <c r="D50" s="135" t="s">
        <v>436</v>
      </c>
      <c r="E50" s="247" t="s">
        <v>437</v>
      </c>
      <c r="F50" s="126">
        <v>5</v>
      </c>
      <c r="G50" s="126">
        <v>0.1</v>
      </c>
      <c r="H50" s="135">
        <v>0</v>
      </c>
      <c r="I50" s="135">
        <v>0</v>
      </c>
      <c r="J50" s="135">
        <v>6</v>
      </c>
      <c r="K50" s="135">
        <v>4</v>
      </c>
      <c r="L50" s="135">
        <v>10</v>
      </c>
      <c r="M50" s="135">
        <v>0</v>
      </c>
      <c r="N50" s="135">
        <v>10</v>
      </c>
      <c r="O50" s="135">
        <v>4</v>
      </c>
      <c r="Q50" s="135">
        <v>49</v>
      </c>
    </row>
    <row r="51" spans="1:17" ht="43.5">
      <c r="A51" s="81" t="s">
        <v>96</v>
      </c>
      <c r="B51" s="266" t="s">
        <v>438</v>
      </c>
      <c r="C51" s="81" t="s">
        <v>439</v>
      </c>
      <c r="D51" s="135" t="s">
        <v>440</v>
      </c>
      <c r="E51" s="81" t="s">
        <v>441</v>
      </c>
      <c r="F51" s="126">
        <v>1</v>
      </c>
      <c r="G51" s="126">
        <v>0.1</v>
      </c>
      <c r="H51" s="135">
        <v>0</v>
      </c>
      <c r="I51" s="135">
        <v>0</v>
      </c>
      <c r="J51" s="135">
        <v>0</v>
      </c>
      <c r="K51" s="135">
        <v>0</v>
      </c>
      <c r="L51" s="135">
        <v>6</v>
      </c>
      <c r="M51" s="135">
        <v>0</v>
      </c>
      <c r="N51" s="135">
        <v>0</v>
      </c>
      <c r="O51" s="135">
        <v>2</v>
      </c>
      <c r="Q51" s="135">
        <v>50</v>
      </c>
    </row>
    <row r="52" spans="1:17" ht="48">
      <c r="A52" s="81" t="s">
        <v>96</v>
      </c>
      <c r="B52" s="266" t="s">
        <v>442</v>
      </c>
      <c r="C52" s="81" t="s">
        <v>443</v>
      </c>
      <c r="D52" s="135" t="s">
        <v>444</v>
      </c>
      <c r="E52" s="81" t="s">
        <v>445</v>
      </c>
      <c r="F52" s="126">
        <v>3</v>
      </c>
      <c r="G52" s="126">
        <v>0.1</v>
      </c>
      <c r="H52" s="135">
        <v>0</v>
      </c>
      <c r="I52" s="135">
        <v>0</v>
      </c>
      <c r="J52" s="135">
        <v>0</v>
      </c>
      <c r="K52" s="135">
        <v>0</v>
      </c>
      <c r="L52" s="135">
        <v>6</v>
      </c>
      <c r="M52" s="135">
        <v>4</v>
      </c>
      <c r="N52" s="135">
        <v>0</v>
      </c>
      <c r="O52" s="135">
        <v>0</v>
      </c>
      <c r="Q52" s="135">
        <v>51</v>
      </c>
    </row>
    <row r="53" spans="1:17" ht="48">
      <c r="A53" s="81" t="s">
        <v>96</v>
      </c>
      <c r="B53" s="266" t="s">
        <v>446</v>
      </c>
      <c r="C53" s="81" t="s">
        <v>447</v>
      </c>
      <c r="D53" s="135" t="s">
        <v>448</v>
      </c>
      <c r="E53" s="81" t="s">
        <v>449</v>
      </c>
      <c r="F53" s="126">
        <v>4</v>
      </c>
      <c r="G53" s="126">
        <v>0.1</v>
      </c>
      <c r="H53" s="135">
        <v>6</v>
      </c>
      <c r="I53" s="135">
        <v>6</v>
      </c>
      <c r="J53" s="135">
        <v>0</v>
      </c>
      <c r="K53" s="135">
        <v>0</v>
      </c>
      <c r="L53" s="135">
        <v>10</v>
      </c>
      <c r="M53" s="135">
        <v>0</v>
      </c>
      <c r="N53" s="135">
        <v>0</v>
      </c>
      <c r="O53" s="135">
        <v>4</v>
      </c>
      <c r="Q53" s="135">
        <v>52</v>
      </c>
    </row>
    <row r="54" spans="1:17" ht="58">
      <c r="A54" s="81" t="s">
        <v>96</v>
      </c>
      <c r="B54" s="266" t="s">
        <v>450</v>
      </c>
      <c r="C54" s="81" t="s">
        <v>451</v>
      </c>
      <c r="D54" s="135" t="s">
        <v>452</v>
      </c>
      <c r="E54" s="81" t="s">
        <v>453</v>
      </c>
      <c r="F54" s="126">
        <v>5</v>
      </c>
      <c r="G54" s="126">
        <v>0.1</v>
      </c>
      <c r="H54" s="135">
        <v>6</v>
      </c>
      <c r="I54" s="135">
        <v>6</v>
      </c>
      <c r="J54" s="135">
        <v>0</v>
      </c>
      <c r="K54" s="135">
        <v>0</v>
      </c>
      <c r="L54" s="135">
        <v>10</v>
      </c>
      <c r="M54" s="135">
        <v>0</v>
      </c>
      <c r="N54" s="135">
        <v>10</v>
      </c>
      <c r="O54" s="135">
        <v>4</v>
      </c>
      <c r="Q54" s="135">
        <v>53</v>
      </c>
    </row>
    <row r="55" spans="1:17" ht="48">
      <c r="A55" s="81" t="s">
        <v>454</v>
      </c>
      <c r="B55" s="317" t="s">
        <v>455</v>
      </c>
      <c r="C55" s="81" t="s">
        <v>456</v>
      </c>
      <c r="D55" s="135" t="s">
        <v>457</v>
      </c>
      <c r="E55" s="247" t="s">
        <v>458</v>
      </c>
      <c r="F55" s="126">
        <v>1</v>
      </c>
      <c r="G55" s="126">
        <v>0.09</v>
      </c>
      <c r="H55" s="135">
        <v>0</v>
      </c>
      <c r="I55" s="135">
        <v>0</v>
      </c>
      <c r="J55" s="135">
        <v>6</v>
      </c>
      <c r="K55" s="135">
        <v>6</v>
      </c>
      <c r="L55" s="135">
        <v>0</v>
      </c>
      <c r="M55" s="135">
        <v>0</v>
      </c>
      <c r="N55" s="135">
        <v>0</v>
      </c>
      <c r="O55" s="135">
        <v>2</v>
      </c>
      <c r="Q55" s="135">
        <v>54</v>
      </c>
    </row>
    <row r="56" spans="1:17" ht="48">
      <c r="A56" s="81" t="s">
        <v>454</v>
      </c>
      <c r="B56" s="317" t="s">
        <v>459</v>
      </c>
      <c r="C56" s="81" t="s">
        <v>460</v>
      </c>
      <c r="D56" s="135" t="s">
        <v>461</v>
      </c>
      <c r="E56" s="247" t="s">
        <v>462</v>
      </c>
      <c r="F56" s="126">
        <v>2</v>
      </c>
      <c r="G56" s="126">
        <v>0.09</v>
      </c>
      <c r="H56" s="135">
        <v>0</v>
      </c>
      <c r="I56" s="135">
        <v>0</v>
      </c>
      <c r="J56" s="135">
        <v>6</v>
      </c>
      <c r="K56" s="135">
        <v>6</v>
      </c>
      <c r="L56" s="135">
        <v>0</v>
      </c>
      <c r="M56" s="135">
        <v>0</v>
      </c>
      <c r="N56" s="135">
        <v>0</v>
      </c>
      <c r="O56" s="135">
        <v>4</v>
      </c>
      <c r="Q56" s="135">
        <v>55</v>
      </c>
    </row>
    <row r="57" spans="1:17" ht="48">
      <c r="A57" s="81" t="s">
        <v>454</v>
      </c>
      <c r="B57" s="317" t="s">
        <v>463</v>
      </c>
      <c r="C57" s="81" t="s">
        <v>464</v>
      </c>
      <c r="D57" s="135" t="s">
        <v>465</v>
      </c>
      <c r="E57" s="247" t="s">
        <v>466</v>
      </c>
      <c r="F57" s="126">
        <v>3</v>
      </c>
      <c r="G57" s="126">
        <v>0.09</v>
      </c>
      <c r="H57" s="135">
        <v>0</v>
      </c>
      <c r="I57" s="135">
        <v>0</v>
      </c>
      <c r="J57" s="135">
        <v>6</v>
      </c>
      <c r="K57" s="135">
        <v>6</v>
      </c>
      <c r="L57" s="135">
        <v>0</v>
      </c>
      <c r="M57" s="135">
        <v>0</v>
      </c>
      <c r="N57" s="135">
        <v>6</v>
      </c>
      <c r="O57" s="135">
        <v>4</v>
      </c>
      <c r="Q57" s="135">
        <v>56</v>
      </c>
    </row>
    <row r="58" spans="1:17" ht="64">
      <c r="A58" s="81" t="s">
        <v>454</v>
      </c>
      <c r="B58" s="317" t="s">
        <v>467</v>
      </c>
      <c r="C58" s="81" t="s">
        <v>468</v>
      </c>
      <c r="D58" s="135" t="s">
        <v>469</v>
      </c>
      <c r="E58" s="247" t="s">
        <v>470</v>
      </c>
      <c r="F58" s="126">
        <v>4</v>
      </c>
      <c r="G58" s="126">
        <v>0.09</v>
      </c>
      <c r="H58" s="135">
        <v>0</v>
      </c>
      <c r="I58" s="135">
        <v>0</v>
      </c>
      <c r="J58" s="135">
        <v>10</v>
      </c>
      <c r="K58" s="135">
        <v>6</v>
      </c>
      <c r="L58" s="135">
        <v>0</v>
      </c>
      <c r="M58" s="135">
        <v>0</v>
      </c>
      <c r="N58" s="135">
        <v>10</v>
      </c>
      <c r="O58" s="135">
        <v>4</v>
      </c>
      <c r="Q58" s="135">
        <v>57</v>
      </c>
    </row>
    <row r="59" spans="1:17" ht="64">
      <c r="A59" s="81" t="s">
        <v>454</v>
      </c>
      <c r="B59" s="317" t="s">
        <v>471</v>
      </c>
      <c r="C59" s="81" t="s">
        <v>472</v>
      </c>
      <c r="D59" s="135" t="s">
        <v>473</v>
      </c>
      <c r="E59" s="247" t="s">
        <v>474</v>
      </c>
      <c r="F59" s="126">
        <v>5</v>
      </c>
      <c r="G59" s="126">
        <v>0.09</v>
      </c>
      <c r="H59" s="135">
        <v>0</v>
      </c>
      <c r="I59" s="135">
        <v>0</v>
      </c>
      <c r="J59" s="135">
        <v>10</v>
      </c>
      <c r="K59" s="135">
        <v>6</v>
      </c>
      <c r="L59" s="135">
        <v>10</v>
      </c>
      <c r="M59" s="135">
        <v>0</v>
      </c>
      <c r="N59" s="135">
        <v>10</v>
      </c>
      <c r="O59" s="135">
        <v>6</v>
      </c>
      <c r="Q59" s="135">
        <v>58</v>
      </c>
    </row>
    <row r="60" spans="1:17" ht="64">
      <c r="A60" s="81" t="s">
        <v>475</v>
      </c>
      <c r="B60" s="266" t="s">
        <v>476</v>
      </c>
      <c r="C60" s="81" t="s">
        <v>477</v>
      </c>
      <c r="D60" s="135" t="s">
        <v>478</v>
      </c>
      <c r="E60" s="247" t="s">
        <v>479</v>
      </c>
      <c r="F60" s="126">
        <v>0.5</v>
      </c>
      <c r="G60" s="126">
        <v>0.09</v>
      </c>
      <c r="H60" s="135">
        <v>0</v>
      </c>
      <c r="I60" s="135">
        <v>0</v>
      </c>
      <c r="J60" s="135">
        <v>6</v>
      </c>
      <c r="K60" s="135">
        <v>10</v>
      </c>
      <c r="L60" s="135">
        <v>0</v>
      </c>
      <c r="M60" s="135">
        <v>0</v>
      </c>
      <c r="N60" s="135">
        <v>6</v>
      </c>
      <c r="O60" s="135">
        <v>6</v>
      </c>
      <c r="Q60" s="135">
        <v>59</v>
      </c>
    </row>
    <row r="61" spans="1:17" ht="64">
      <c r="A61" s="81" t="s">
        <v>475</v>
      </c>
      <c r="B61" s="266" t="s">
        <v>480</v>
      </c>
      <c r="C61" s="81" t="s">
        <v>481</v>
      </c>
      <c r="D61" s="135" t="s">
        <v>482</v>
      </c>
      <c r="E61" s="247" t="s">
        <v>483</v>
      </c>
      <c r="F61" s="126">
        <v>2</v>
      </c>
      <c r="G61" s="126">
        <v>0.09</v>
      </c>
      <c r="H61" s="135">
        <v>0</v>
      </c>
      <c r="I61" s="135">
        <v>0</v>
      </c>
      <c r="J61" s="135">
        <v>6</v>
      </c>
      <c r="K61" s="135">
        <v>6</v>
      </c>
      <c r="L61" s="135">
        <v>0</v>
      </c>
      <c r="M61" s="135">
        <v>0</v>
      </c>
      <c r="N61" s="135">
        <v>6</v>
      </c>
      <c r="O61" s="135">
        <v>4</v>
      </c>
      <c r="Q61" s="135">
        <v>60</v>
      </c>
    </row>
    <row r="62" spans="1:17" ht="64">
      <c r="A62" s="81" t="s">
        <v>475</v>
      </c>
      <c r="B62" s="266" t="s">
        <v>484</v>
      </c>
      <c r="C62" s="81" t="s">
        <v>485</v>
      </c>
      <c r="D62" s="135" t="s">
        <v>486</v>
      </c>
      <c r="E62" s="247" t="s">
        <v>487</v>
      </c>
      <c r="F62" s="126">
        <v>3</v>
      </c>
      <c r="G62" s="126">
        <v>0.09</v>
      </c>
      <c r="H62" s="135">
        <v>0</v>
      </c>
      <c r="I62" s="135">
        <v>0</v>
      </c>
      <c r="J62" s="135">
        <v>4</v>
      </c>
      <c r="K62" s="135">
        <v>4</v>
      </c>
      <c r="L62" s="135">
        <v>0</v>
      </c>
      <c r="M62" s="135">
        <v>0</v>
      </c>
      <c r="N62" s="135">
        <v>10</v>
      </c>
      <c r="O62" s="135">
        <v>6</v>
      </c>
      <c r="Q62" s="135">
        <v>61</v>
      </c>
    </row>
    <row r="63" spans="1:17" ht="64">
      <c r="A63" s="81" t="s">
        <v>475</v>
      </c>
      <c r="B63" s="266" t="s">
        <v>488</v>
      </c>
      <c r="C63" s="81" t="s">
        <v>489</v>
      </c>
      <c r="D63" s="135" t="s">
        <v>490</v>
      </c>
      <c r="E63" s="247" t="s">
        <v>491</v>
      </c>
      <c r="F63" s="126">
        <v>5</v>
      </c>
      <c r="G63" s="126">
        <v>0.09</v>
      </c>
      <c r="H63" s="135">
        <v>0</v>
      </c>
      <c r="I63" s="135">
        <v>0</v>
      </c>
      <c r="J63" s="135">
        <v>2</v>
      </c>
      <c r="K63" s="135">
        <v>2</v>
      </c>
      <c r="L63" s="135">
        <v>10</v>
      </c>
      <c r="M63" s="135">
        <v>0</v>
      </c>
      <c r="N63" s="135">
        <v>10</v>
      </c>
      <c r="O63" s="135">
        <v>10</v>
      </c>
      <c r="Q63" s="135">
        <v>62</v>
      </c>
    </row>
    <row r="64" spans="1:17" ht="48">
      <c r="A64" s="30" t="s">
        <v>102</v>
      </c>
      <c r="B64" s="266" t="s">
        <v>492</v>
      </c>
      <c r="C64" s="81" t="s">
        <v>493</v>
      </c>
      <c r="D64" s="135" t="s">
        <v>494</v>
      </c>
      <c r="E64" s="247" t="s">
        <v>495</v>
      </c>
      <c r="F64" s="126">
        <v>0.5</v>
      </c>
      <c r="G64" s="126">
        <v>0.08</v>
      </c>
      <c r="H64" s="135">
        <v>0</v>
      </c>
      <c r="I64" s="135">
        <v>2</v>
      </c>
      <c r="J64" s="135">
        <v>4</v>
      </c>
      <c r="K64" s="135">
        <v>4</v>
      </c>
      <c r="L64" s="135">
        <v>0</v>
      </c>
      <c r="M64" s="135">
        <v>0</v>
      </c>
      <c r="N64" s="135">
        <v>0</v>
      </c>
      <c r="O64" s="135">
        <v>2</v>
      </c>
      <c r="Q64" s="135">
        <v>63</v>
      </c>
    </row>
    <row r="65" spans="1:17" ht="48">
      <c r="A65" s="30" t="s">
        <v>102</v>
      </c>
      <c r="B65" s="266" t="s">
        <v>496</v>
      </c>
      <c r="C65" s="81" t="s">
        <v>497</v>
      </c>
      <c r="D65" s="135" t="s">
        <v>498</v>
      </c>
      <c r="E65" s="247" t="s">
        <v>499</v>
      </c>
      <c r="F65" s="126">
        <v>3</v>
      </c>
      <c r="G65" s="126">
        <v>0.08</v>
      </c>
      <c r="H65" s="135">
        <v>6</v>
      </c>
      <c r="I65" s="135">
        <v>6</v>
      </c>
      <c r="J65" s="135">
        <v>6</v>
      </c>
      <c r="K65" s="135">
        <v>4</v>
      </c>
      <c r="L65" s="135">
        <v>4</v>
      </c>
      <c r="M65" s="135">
        <v>6</v>
      </c>
      <c r="N65" s="135">
        <v>0</v>
      </c>
      <c r="O65" s="135">
        <v>4</v>
      </c>
      <c r="Q65" s="135">
        <v>64</v>
      </c>
    </row>
    <row r="66" spans="1:17" ht="64">
      <c r="A66" s="30" t="s">
        <v>102</v>
      </c>
      <c r="B66" s="266" t="s">
        <v>500</v>
      </c>
      <c r="C66" s="81" t="s">
        <v>501</v>
      </c>
      <c r="D66" s="135" t="s">
        <v>502</v>
      </c>
      <c r="E66" s="247" t="s">
        <v>503</v>
      </c>
      <c r="F66" s="126">
        <v>5</v>
      </c>
      <c r="G66" s="126">
        <v>0.08</v>
      </c>
      <c r="H66" s="135">
        <v>10</v>
      </c>
      <c r="I66" s="135">
        <v>6</v>
      </c>
      <c r="J66" s="135">
        <v>6</v>
      </c>
      <c r="K66" s="135">
        <v>6</v>
      </c>
      <c r="L66" s="135">
        <v>10</v>
      </c>
      <c r="M66" s="135">
        <v>10</v>
      </c>
      <c r="N66" s="135">
        <v>0</v>
      </c>
      <c r="O66" s="135">
        <v>6</v>
      </c>
      <c r="Q66" s="135">
        <v>65</v>
      </c>
    </row>
    <row r="67" spans="1:17" ht="64">
      <c r="A67" s="30" t="s">
        <v>102</v>
      </c>
      <c r="B67" s="266" t="s">
        <v>504</v>
      </c>
      <c r="C67" s="81" t="s">
        <v>505</v>
      </c>
      <c r="D67" s="135" t="s">
        <v>506</v>
      </c>
      <c r="E67" s="247" t="s">
        <v>507</v>
      </c>
      <c r="F67" s="126">
        <v>4</v>
      </c>
      <c r="G67" s="126">
        <v>0.08</v>
      </c>
      <c r="H67" s="135">
        <v>6</v>
      </c>
      <c r="I67" s="135">
        <v>6</v>
      </c>
      <c r="J67" s="135">
        <v>6</v>
      </c>
      <c r="K67" s="135">
        <v>6</v>
      </c>
      <c r="L67" s="135">
        <v>10</v>
      </c>
      <c r="M67" s="135">
        <v>6</v>
      </c>
      <c r="N67" s="135">
        <v>0</v>
      </c>
      <c r="O67" s="135">
        <v>6</v>
      </c>
      <c r="Q67" s="135">
        <v>66</v>
      </c>
    </row>
    <row r="68" spans="1:17" ht="43.5">
      <c r="A68" s="30" t="s">
        <v>102</v>
      </c>
      <c r="B68" s="266" t="s">
        <v>508</v>
      </c>
      <c r="C68" s="81" t="s">
        <v>509</v>
      </c>
      <c r="D68" s="135" t="s">
        <v>510</v>
      </c>
      <c r="E68" s="247" t="s">
        <v>511</v>
      </c>
      <c r="F68" s="126">
        <v>5</v>
      </c>
      <c r="G68" s="126">
        <v>0.08</v>
      </c>
      <c r="H68" s="135">
        <v>6</v>
      </c>
      <c r="I68" s="135">
        <v>6</v>
      </c>
      <c r="J68" s="135">
        <v>6</v>
      </c>
      <c r="K68" s="135">
        <v>6</v>
      </c>
      <c r="L68" s="135">
        <v>10</v>
      </c>
      <c r="M68" s="135">
        <v>6</v>
      </c>
      <c r="N68" s="135">
        <v>10</v>
      </c>
      <c r="O68" s="135">
        <v>6</v>
      </c>
      <c r="Q68" s="135">
        <v>67</v>
      </c>
    </row>
    <row r="69" spans="1:17" ht="70.5" customHeight="1">
      <c r="A69" s="81" t="s">
        <v>512</v>
      </c>
      <c r="B69" s="8" t="s">
        <v>513</v>
      </c>
      <c r="C69" s="81" t="s">
        <v>514</v>
      </c>
      <c r="D69" s="135" t="s">
        <v>515</v>
      </c>
      <c r="E69" s="247" t="s">
        <v>516</v>
      </c>
      <c r="F69" s="126">
        <v>1</v>
      </c>
      <c r="G69" s="126">
        <v>0.09</v>
      </c>
      <c r="H69" s="135">
        <v>0</v>
      </c>
      <c r="I69" s="135">
        <v>0</v>
      </c>
      <c r="J69" s="135">
        <v>2</v>
      </c>
      <c r="K69" s="135">
        <v>2</v>
      </c>
      <c r="L69" s="135">
        <v>0</v>
      </c>
      <c r="M69" s="135">
        <v>0</v>
      </c>
      <c r="N69" s="135">
        <v>2</v>
      </c>
      <c r="O69" s="135">
        <v>0</v>
      </c>
      <c r="Q69" s="135">
        <v>68</v>
      </c>
    </row>
    <row r="70" spans="1:17" ht="99" customHeight="1">
      <c r="A70" s="81" t="s">
        <v>512</v>
      </c>
      <c r="B70" s="8" t="s">
        <v>517</v>
      </c>
      <c r="C70" s="81" t="s">
        <v>518</v>
      </c>
      <c r="D70" s="135" t="s">
        <v>519</v>
      </c>
      <c r="E70" s="247" t="s">
        <v>520</v>
      </c>
      <c r="F70" s="126">
        <v>3</v>
      </c>
      <c r="G70" s="126">
        <v>0.09</v>
      </c>
      <c r="H70" s="135">
        <v>0</v>
      </c>
      <c r="I70" s="135">
        <v>0</v>
      </c>
      <c r="J70" s="135">
        <v>4</v>
      </c>
      <c r="K70" s="135">
        <v>4</v>
      </c>
      <c r="L70" s="135">
        <v>0</v>
      </c>
      <c r="M70" s="135">
        <v>0</v>
      </c>
      <c r="N70" s="135">
        <v>6</v>
      </c>
      <c r="O70" s="135">
        <v>2</v>
      </c>
      <c r="Q70" s="135">
        <v>69</v>
      </c>
    </row>
    <row r="71" spans="1:17" ht="99" customHeight="1">
      <c r="A71" s="81" t="s">
        <v>512</v>
      </c>
      <c r="B71" s="8" t="s">
        <v>521</v>
      </c>
      <c r="C71" s="81" t="s">
        <v>522</v>
      </c>
      <c r="D71" s="135" t="s">
        <v>523</v>
      </c>
      <c r="E71" s="247" t="s">
        <v>524</v>
      </c>
      <c r="F71" s="126">
        <v>4</v>
      </c>
      <c r="G71" s="126">
        <v>0.09</v>
      </c>
      <c r="H71" s="135">
        <v>0</v>
      </c>
      <c r="I71" s="135">
        <v>6</v>
      </c>
      <c r="J71" s="135">
        <v>6</v>
      </c>
      <c r="K71" s="135">
        <v>6</v>
      </c>
      <c r="L71" s="135">
        <v>4</v>
      </c>
      <c r="M71" s="135">
        <v>0</v>
      </c>
      <c r="N71" s="135">
        <v>10</v>
      </c>
      <c r="O71" s="135">
        <v>4</v>
      </c>
      <c r="Q71" s="135">
        <v>70</v>
      </c>
    </row>
    <row r="72" spans="1:17" ht="99" customHeight="1">
      <c r="A72" s="81" t="s">
        <v>512</v>
      </c>
      <c r="B72" s="8" t="s">
        <v>525</v>
      </c>
      <c r="C72" s="81" t="s">
        <v>526</v>
      </c>
      <c r="D72" s="135" t="s">
        <v>527</v>
      </c>
      <c r="E72" s="247" t="s">
        <v>528</v>
      </c>
      <c r="F72" s="126">
        <v>5</v>
      </c>
      <c r="G72" s="126">
        <v>0.09</v>
      </c>
      <c r="H72" s="135">
        <v>0</v>
      </c>
      <c r="I72" s="135">
        <v>10</v>
      </c>
      <c r="J72" s="135">
        <v>10</v>
      </c>
      <c r="K72" s="135">
        <v>10</v>
      </c>
      <c r="L72" s="135">
        <v>10</v>
      </c>
      <c r="M72" s="135">
        <v>0</v>
      </c>
      <c r="N72" s="135">
        <v>10</v>
      </c>
      <c r="O72" s="135">
        <v>6</v>
      </c>
      <c r="Q72" s="135">
        <v>71</v>
      </c>
    </row>
    <row r="73" spans="1:17" ht="64">
      <c r="A73" s="81" t="s">
        <v>106</v>
      </c>
      <c r="B73" s="266" t="s">
        <v>529</v>
      </c>
      <c r="C73" s="81" t="s">
        <v>530</v>
      </c>
      <c r="D73" s="135" t="s">
        <v>531</v>
      </c>
      <c r="E73" s="247" t="s">
        <v>532</v>
      </c>
      <c r="F73" s="126">
        <v>0.5</v>
      </c>
      <c r="G73" s="126">
        <v>0.08</v>
      </c>
      <c r="H73" s="135">
        <v>0</v>
      </c>
      <c r="I73" s="135">
        <v>0</v>
      </c>
      <c r="J73" s="135">
        <v>2</v>
      </c>
      <c r="K73" s="135">
        <v>2</v>
      </c>
      <c r="L73" s="135">
        <v>0</v>
      </c>
      <c r="M73" s="135">
        <v>0</v>
      </c>
      <c r="N73" s="135">
        <v>2</v>
      </c>
      <c r="O73" s="135">
        <v>0</v>
      </c>
      <c r="Q73" s="135">
        <v>72</v>
      </c>
    </row>
    <row r="74" spans="1:17" ht="48">
      <c r="A74" s="81" t="s">
        <v>106</v>
      </c>
      <c r="B74" s="266" t="s">
        <v>533</v>
      </c>
      <c r="C74" s="81" t="s">
        <v>534</v>
      </c>
      <c r="D74" s="135" t="s">
        <v>535</v>
      </c>
      <c r="E74" s="247" t="s">
        <v>536</v>
      </c>
      <c r="F74" s="126">
        <v>3</v>
      </c>
      <c r="G74" s="126">
        <v>0.08</v>
      </c>
      <c r="H74" s="135">
        <v>0</v>
      </c>
      <c r="I74" s="135">
        <v>0</v>
      </c>
      <c r="J74" s="135">
        <v>4</v>
      </c>
      <c r="K74" s="135">
        <v>4</v>
      </c>
      <c r="L74" s="135">
        <v>2</v>
      </c>
      <c r="M74" s="135">
        <v>0</v>
      </c>
      <c r="N74" s="135">
        <v>6</v>
      </c>
      <c r="O74" s="135">
        <v>2</v>
      </c>
      <c r="Q74" s="135">
        <v>73</v>
      </c>
    </row>
    <row r="75" spans="1:17" ht="64">
      <c r="A75" s="81" t="s">
        <v>106</v>
      </c>
      <c r="B75" s="266" t="s">
        <v>537</v>
      </c>
      <c r="C75" s="81" t="s">
        <v>538</v>
      </c>
      <c r="D75" s="135" t="s">
        <v>539</v>
      </c>
      <c r="E75" s="247" t="s">
        <v>540</v>
      </c>
      <c r="F75" s="126">
        <v>4</v>
      </c>
      <c r="G75" s="126">
        <v>0.08</v>
      </c>
      <c r="H75" s="135">
        <v>0</v>
      </c>
      <c r="I75" s="135">
        <v>0</v>
      </c>
      <c r="J75" s="135">
        <v>6</v>
      </c>
      <c r="K75" s="135">
        <v>6</v>
      </c>
      <c r="L75" s="135">
        <v>6</v>
      </c>
      <c r="M75" s="135">
        <v>0</v>
      </c>
      <c r="N75" s="135">
        <v>10</v>
      </c>
      <c r="O75" s="135">
        <v>4</v>
      </c>
      <c r="Q75" s="135">
        <v>74</v>
      </c>
    </row>
    <row r="76" spans="1:17" ht="64">
      <c r="A76" s="81" t="s">
        <v>106</v>
      </c>
      <c r="B76" s="266" t="s">
        <v>541</v>
      </c>
      <c r="C76" s="81" t="s">
        <v>542</v>
      </c>
      <c r="D76" s="135" t="s">
        <v>543</v>
      </c>
      <c r="E76" s="247" t="s">
        <v>544</v>
      </c>
      <c r="F76" s="126">
        <v>5</v>
      </c>
      <c r="G76" s="126">
        <v>0.08</v>
      </c>
      <c r="H76" s="135">
        <v>0</v>
      </c>
      <c r="I76" s="135">
        <v>0</v>
      </c>
      <c r="J76" s="135">
        <v>10</v>
      </c>
      <c r="K76" s="135">
        <v>10</v>
      </c>
      <c r="L76" s="135">
        <v>10</v>
      </c>
      <c r="M76" s="135">
        <v>0</v>
      </c>
      <c r="N76" s="135">
        <v>10</v>
      </c>
      <c r="O76" s="135">
        <v>6</v>
      </c>
      <c r="Q76" s="135">
        <v>75</v>
      </c>
    </row>
    <row r="77" spans="1:17" ht="64">
      <c r="A77" s="81" t="s">
        <v>109</v>
      </c>
      <c r="B77" s="266" t="s">
        <v>545</v>
      </c>
      <c r="C77" s="81" t="s">
        <v>546</v>
      </c>
      <c r="D77" s="135" t="s">
        <v>547</v>
      </c>
      <c r="E77" s="81" t="s">
        <v>548</v>
      </c>
      <c r="F77" s="126">
        <v>1</v>
      </c>
      <c r="G77" s="126">
        <v>0.08</v>
      </c>
      <c r="H77" s="135">
        <v>4</v>
      </c>
      <c r="I77" s="135">
        <v>2</v>
      </c>
      <c r="J77" s="135">
        <v>6</v>
      </c>
      <c r="K77" s="135">
        <v>6</v>
      </c>
      <c r="L77" s="135">
        <v>2</v>
      </c>
      <c r="M77" s="135">
        <v>2</v>
      </c>
      <c r="N77" s="135">
        <v>4</v>
      </c>
      <c r="O77" s="135">
        <v>10</v>
      </c>
      <c r="Q77" s="135">
        <v>76</v>
      </c>
    </row>
    <row r="78" spans="1:17" ht="64">
      <c r="A78" s="81" t="s">
        <v>109</v>
      </c>
      <c r="B78" s="266" t="s">
        <v>549</v>
      </c>
      <c r="C78" s="81" t="s">
        <v>550</v>
      </c>
      <c r="D78" s="135" t="s">
        <v>551</v>
      </c>
      <c r="E78" s="81" t="s">
        <v>552</v>
      </c>
      <c r="F78" s="126">
        <v>3</v>
      </c>
      <c r="G78" s="126">
        <v>0.08</v>
      </c>
      <c r="H78" s="135">
        <v>6</v>
      </c>
      <c r="I78" s="135">
        <v>4</v>
      </c>
      <c r="J78" s="135">
        <v>6</v>
      </c>
      <c r="K78" s="135">
        <v>6</v>
      </c>
      <c r="L78" s="135">
        <v>4</v>
      </c>
      <c r="M78" s="135">
        <v>4</v>
      </c>
      <c r="N78" s="135">
        <v>6</v>
      </c>
      <c r="O78" s="135">
        <v>6</v>
      </c>
      <c r="Q78" s="135">
        <v>77</v>
      </c>
    </row>
    <row r="79" spans="1:17" ht="64">
      <c r="A79" s="81" t="s">
        <v>109</v>
      </c>
      <c r="B79" s="266" t="s">
        <v>553</v>
      </c>
      <c r="C79" s="81" t="s">
        <v>554</v>
      </c>
      <c r="D79" s="135" t="s">
        <v>555</v>
      </c>
      <c r="E79" s="81" t="s">
        <v>556</v>
      </c>
      <c r="F79" s="126">
        <v>5</v>
      </c>
      <c r="G79" s="126">
        <v>0.08</v>
      </c>
      <c r="H79" s="135">
        <v>10</v>
      </c>
      <c r="I79" s="135">
        <v>6</v>
      </c>
      <c r="J79" s="135">
        <v>10</v>
      </c>
      <c r="K79" s="135">
        <v>10</v>
      </c>
      <c r="L79" s="135">
        <v>10</v>
      </c>
      <c r="M79" s="135">
        <v>6</v>
      </c>
      <c r="N79" s="135">
        <v>10</v>
      </c>
      <c r="O79" s="135">
        <v>0</v>
      </c>
      <c r="Q79" s="135">
        <v>78</v>
      </c>
    </row>
    <row r="80" spans="1:17" ht="80">
      <c r="A80" s="81" t="s">
        <v>112</v>
      </c>
      <c r="B80" s="266" t="s">
        <v>557</v>
      </c>
      <c r="C80" s="81" t="s">
        <v>558</v>
      </c>
      <c r="D80" s="135" t="s">
        <v>559</v>
      </c>
      <c r="E80" s="81" t="s">
        <v>560</v>
      </c>
      <c r="F80" s="126">
        <v>1</v>
      </c>
      <c r="G80" s="126">
        <v>7.0000000000000007E-2</v>
      </c>
      <c r="H80" s="135">
        <v>4</v>
      </c>
      <c r="I80" s="135">
        <v>2</v>
      </c>
      <c r="J80" s="135">
        <v>6</v>
      </c>
      <c r="K80" s="135">
        <v>6</v>
      </c>
      <c r="L80" s="135">
        <v>6</v>
      </c>
      <c r="M80" s="135">
        <v>4</v>
      </c>
      <c r="N80" s="135">
        <v>4</v>
      </c>
      <c r="O80" s="135">
        <v>6</v>
      </c>
      <c r="Q80" s="135">
        <v>79</v>
      </c>
    </row>
    <row r="81" spans="1:17" ht="48">
      <c r="A81" s="81" t="s">
        <v>112</v>
      </c>
      <c r="B81" s="266" t="s">
        <v>561</v>
      </c>
      <c r="C81" s="81" t="s">
        <v>562</v>
      </c>
      <c r="D81" s="135" t="s">
        <v>563</v>
      </c>
      <c r="E81" s="81" t="s">
        <v>564</v>
      </c>
      <c r="F81" s="126">
        <v>3</v>
      </c>
      <c r="G81" s="126">
        <v>7.0000000000000007E-2</v>
      </c>
      <c r="H81" s="135">
        <v>6</v>
      </c>
      <c r="I81" s="135">
        <v>4</v>
      </c>
      <c r="J81" s="135">
        <v>6</v>
      </c>
      <c r="K81" s="135">
        <v>6</v>
      </c>
      <c r="L81" s="135">
        <v>6</v>
      </c>
      <c r="M81" s="135">
        <v>4</v>
      </c>
      <c r="N81" s="135">
        <v>6</v>
      </c>
      <c r="O81" s="135">
        <v>6</v>
      </c>
      <c r="Q81" s="135">
        <v>80</v>
      </c>
    </row>
    <row r="82" spans="1:17" ht="64">
      <c r="A82" s="81" t="s">
        <v>112</v>
      </c>
      <c r="B82" s="266" t="s">
        <v>565</v>
      </c>
      <c r="C82" s="81" t="s">
        <v>566</v>
      </c>
      <c r="D82" s="135" t="s">
        <v>567</v>
      </c>
      <c r="E82" s="81" t="s">
        <v>568</v>
      </c>
      <c r="F82" s="126">
        <v>5</v>
      </c>
      <c r="G82" s="126">
        <v>7.0000000000000007E-2</v>
      </c>
      <c r="H82" s="135">
        <v>10</v>
      </c>
      <c r="I82" s="135">
        <v>6</v>
      </c>
      <c r="J82" s="135">
        <v>10</v>
      </c>
      <c r="K82" s="135">
        <v>10</v>
      </c>
      <c r="L82" s="135">
        <v>10</v>
      </c>
      <c r="M82" s="135">
        <v>6</v>
      </c>
      <c r="N82" s="135">
        <v>10</v>
      </c>
      <c r="O82" s="135">
        <v>0</v>
      </c>
      <c r="Q82" s="135">
        <v>81</v>
      </c>
    </row>
    <row r="83" spans="1:17" ht="64">
      <c r="A83" s="81" t="s">
        <v>112</v>
      </c>
      <c r="B83" s="266" t="s">
        <v>569</v>
      </c>
      <c r="C83" s="81" t="s">
        <v>570</v>
      </c>
      <c r="D83" s="135" t="s">
        <v>571</v>
      </c>
      <c r="E83" s="81" t="s">
        <v>572</v>
      </c>
      <c r="F83" s="126">
        <v>1</v>
      </c>
      <c r="G83" s="126">
        <v>7.0000000000000007E-2</v>
      </c>
      <c r="H83" s="135">
        <v>0</v>
      </c>
      <c r="I83" s="135">
        <v>0</v>
      </c>
      <c r="J83" s="135">
        <v>2</v>
      </c>
      <c r="K83" s="135">
        <v>2</v>
      </c>
      <c r="L83" s="135">
        <v>0</v>
      </c>
      <c r="M83" s="135">
        <v>0</v>
      </c>
      <c r="N83" s="135">
        <v>0</v>
      </c>
      <c r="O83" s="135">
        <v>0</v>
      </c>
      <c r="Q83" s="135">
        <v>82</v>
      </c>
    </row>
    <row r="84" spans="1:17" ht="48">
      <c r="A84" s="81" t="s">
        <v>573</v>
      </c>
      <c r="B84" s="266" t="s">
        <v>574</v>
      </c>
      <c r="C84" s="81" t="s">
        <v>575</v>
      </c>
      <c r="D84" s="135" t="s">
        <v>576</v>
      </c>
      <c r="E84" s="81" t="s">
        <v>577</v>
      </c>
      <c r="F84" s="126">
        <v>1</v>
      </c>
      <c r="G84" s="126">
        <v>0.02</v>
      </c>
      <c r="H84" s="135">
        <v>0</v>
      </c>
      <c r="I84" s="135">
        <v>0</v>
      </c>
      <c r="J84" s="135">
        <v>2</v>
      </c>
      <c r="K84" s="135">
        <v>2</v>
      </c>
      <c r="L84" s="135">
        <v>0</v>
      </c>
      <c r="M84" s="135">
        <v>0</v>
      </c>
      <c r="N84" s="135">
        <v>2</v>
      </c>
      <c r="O84" s="135">
        <v>0</v>
      </c>
      <c r="Q84" s="135">
        <v>83</v>
      </c>
    </row>
    <row r="85" spans="1:17" ht="64">
      <c r="A85" s="81" t="s">
        <v>573</v>
      </c>
      <c r="B85" s="266" t="s">
        <v>578</v>
      </c>
      <c r="C85" s="81" t="s">
        <v>579</v>
      </c>
      <c r="D85" s="135" t="s">
        <v>580</v>
      </c>
      <c r="E85" s="81" t="s">
        <v>581</v>
      </c>
      <c r="F85" s="126">
        <v>2</v>
      </c>
      <c r="G85" s="126">
        <v>0.02</v>
      </c>
      <c r="H85" s="135">
        <v>0</v>
      </c>
      <c r="I85" s="135">
        <v>4</v>
      </c>
      <c r="J85" s="135">
        <v>4</v>
      </c>
      <c r="K85" s="135">
        <v>4</v>
      </c>
      <c r="L85" s="135">
        <v>0</v>
      </c>
      <c r="M85" s="135">
        <v>0</v>
      </c>
      <c r="N85" s="135">
        <v>4</v>
      </c>
      <c r="O85" s="135">
        <v>2</v>
      </c>
      <c r="Q85" s="135">
        <v>84</v>
      </c>
    </row>
    <row r="86" spans="1:17" ht="64">
      <c r="A86" s="81" t="s">
        <v>573</v>
      </c>
      <c r="B86" s="266" t="s">
        <v>582</v>
      </c>
      <c r="C86" s="81" t="s">
        <v>583</v>
      </c>
      <c r="D86" s="135" t="s">
        <v>584</v>
      </c>
      <c r="E86" s="81" t="s">
        <v>585</v>
      </c>
      <c r="F86" s="126">
        <v>3</v>
      </c>
      <c r="G86" s="126">
        <v>0.02</v>
      </c>
      <c r="H86" s="135">
        <v>0</v>
      </c>
      <c r="I86" s="135">
        <v>6</v>
      </c>
      <c r="J86" s="135">
        <v>6</v>
      </c>
      <c r="K86" s="135">
        <v>6</v>
      </c>
      <c r="L86" s="135">
        <v>4</v>
      </c>
      <c r="M86" s="135">
        <v>0</v>
      </c>
      <c r="N86" s="135">
        <v>6</v>
      </c>
      <c r="O86" s="135">
        <v>4</v>
      </c>
      <c r="Q86" s="135">
        <v>85</v>
      </c>
    </row>
    <row r="87" spans="1:17" ht="64">
      <c r="A87" s="81" t="s">
        <v>573</v>
      </c>
      <c r="B87" s="266" t="s">
        <v>586</v>
      </c>
      <c r="C87" s="81" t="s">
        <v>587</v>
      </c>
      <c r="D87" s="135" t="s">
        <v>588</v>
      </c>
      <c r="E87" s="81" t="s">
        <v>589</v>
      </c>
      <c r="F87" s="126">
        <v>4</v>
      </c>
      <c r="G87" s="126">
        <v>0.08</v>
      </c>
      <c r="H87" s="135">
        <v>0</v>
      </c>
      <c r="I87" s="135">
        <v>10</v>
      </c>
      <c r="J87" s="135">
        <v>10</v>
      </c>
      <c r="K87" s="135">
        <v>6</v>
      </c>
      <c r="L87" s="135">
        <v>6</v>
      </c>
      <c r="M87" s="135">
        <v>0</v>
      </c>
      <c r="N87" s="135">
        <v>10</v>
      </c>
      <c r="O87" s="135">
        <v>6</v>
      </c>
      <c r="Q87" s="135">
        <v>86</v>
      </c>
    </row>
    <row r="88" spans="1:17">
      <c r="F88" s="9"/>
      <c r="G88" s="9"/>
    </row>
    <row r="89" spans="1:17">
      <c r="F89" s="9"/>
      <c r="G89" s="9"/>
    </row>
    <row r="90" spans="1:17">
      <c r="F90"/>
      <c r="G90" s="9"/>
    </row>
    <row r="91" spans="1:17">
      <c r="F91"/>
      <c r="G91" s="33"/>
    </row>
    <row r="92" spans="1:17">
      <c r="F92"/>
      <c r="G92" s="32"/>
      <c r="H92" s="126" t="s">
        <v>590</v>
      </c>
      <c r="I92" s="126" t="s">
        <v>591</v>
      </c>
      <c r="J92" s="126" t="s">
        <v>592</v>
      </c>
      <c r="K92" s="126" t="s">
        <v>593</v>
      </c>
      <c r="L92" s="126" t="s">
        <v>594</v>
      </c>
      <c r="M92" s="126" t="s">
        <v>591</v>
      </c>
      <c r="N92" s="126" t="s">
        <v>595</v>
      </c>
      <c r="O92" s="126" t="s">
        <v>596</v>
      </c>
    </row>
    <row r="93" spans="1:17">
      <c r="F93"/>
    </row>
    <row r="94" spans="1:17">
      <c r="F94"/>
    </row>
    <row r="101" spans="1:7">
      <c r="A101" s="297" t="s">
        <v>597</v>
      </c>
      <c r="B101" s="253"/>
      <c r="F101" s="9"/>
    </row>
    <row r="102" spans="1:7" ht="32">
      <c r="A102" s="184" t="s">
        <v>35</v>
      </c>
      <c r="B102" s="266" t="s">
        <v>36</v>
      </c>
      <c r="C102" s="184" t="s">
        <v>598</v>
      </c>
      <c r="D102" s="184"/>
      <c r="F102" s="9">
        <v>0</v>
      </c>
      <c r="G102" s="126">
        <v>1</v>
      </c>
    </row>
    <row r="103" spans="1:7" ht="32">
      <c r="A103" s="184" t="s">
        <v>35</v>
      </c>
      <c r="B103" s="266" t="s">
        <v>599</v>
      </c>
      <c r="C103" s="184" t="s">
        <v>600</v>
      </c>
      <c r="D103" s="184"/>
      <c r="E103" s="81" t="s">
        <v>601</v>
      </c>
      <c r="F103" s="9">
        <v>3</v>
      </c>
      <c r="G103" s="224">
        <v>1</v>
      </c>
    </row>
    <row r="104" spans="1:7" ht="48">
      <c r="A104" s="184" t="s">
        <v>35</v>
      </c>
      <c r="B104" s="266" t="s">
        <v>602</v>
      </c>
      <c r="C104" s="184" t="s">
        <v>603</v>
      </c>
      <c r="D104" s="184"/>
      <c r="E104" s="81" t="s">
        <v>601</v>
      </c>
      <c r="F104" s="9">
        <v>6</v>
      </c>
      <c r="G104" s="224">
        <v>1</v>
      </c>
    </row>
    <row r="105" spans="1:7" ht="32">
      <c r="A105" s="184" t="s">
        <v>35</v>
      </c>
      <c r="B105" s="266" t="s">
        <v>604</v>
      </c>
      <c r="C105" s="184" t="s">
        <v>605</v>
      </c>
      <c r="D105" s="184"/>
      <c r="E105" s="81" t="s">
        <v>601</v>
      </c>
      <c r="F105" s="9">
        <v>9</v>
      </c>
      <c r="G105" s="224">
        <v>1</v>
      </c>
    </row>
    <row r="106" spans="1:7" ht="32">
      <c r="A106" s="184" t="s">
        <v>37</v>
      </c>
      <c r="B106" s="266" t="s">
        <v>38</v>
      </c>
      <c r="C106" s="184" t="s">
        <v>606</v>
      </c>
      <c r="D106" s="184"/>
      <c r="F106" s="126">
        <v>0</v>
      </c>
    </row>
    <row r="107" spans="1:7" ht="32">
      <c r="A107" s="184" t="s">
        <v>37</v>
      </c>
      <c r="B107" s="266" t="s">
        <v>607</v>
      </c>
      <c r="C107" s="184" t="s">
        <v>608</v>
      </c>
      <c r="D107" s="184"/>
      <c r="E107" s="81" t="s">
        <v>609</v>
      </c>
      <c r="F107" s="9">
        <v>4</v>
      </c>
      <c r="G107" s="224">
        <v>1</v>
      </c>
    </row>
    <row r="108" spans="1:7" ht="32">
      <c r="A108" s="184" t="s">
        <v>37</v>
      </c>
      <c r="B108" s="266" t="s">
        <v>610</v>
      </c>
      <c r="C108" s="184" t="s">
        <v>611</v>
      </c>
      <c r="D108" s="184"/>
      <c r="E108" s="81" t="s">
        <v>609</v>
      </c>
      <c r="F108" s="9">
        <v>8</v>
      </c>
      <c r="G108" s="224">
        <v>1</v>
      </c>
    </row>
    <row r="109" spans="1:7" ht="32">
      <c r="A109" s="184" t="s">
        <v>37</v>
      </c>
      <c r="B109" s="266" t="s">
        <v>612</v>
      </c>
      <c r="C109" s="184" t="s">
        <v>613</v>
      </c>
      <c r="D109" s="184"/>
      <c r="E109" s="81" t="s">
        <v>609</v>
      </c>
      <c r="F109" s="9">
        <v>12</v>
      </c>
      <c r="G109" s="224">
        <v>1</v>
      </c>
    </row>
    <row r="110" spans="1:7" ht="32">
      <c r="A110" s="184" t="s">
        <v>39</v>
      </c>
      <c r="B110" s="266" t="s">
        <v>40</v>
      </c>
      <c r="C110" s="184" t="s">
        <v>614</v>
      </c>
      <c r="D110" s="184"/>
      <c r="F110" s="9">
        <v>4</v>
      </c>
      <c r="G110" s="224">
        <v>1</v>
      </c>
    </row>
    <row r="111" spans="1:7" ht="32">
      <c r="A111" s="184" t="s">
        <v>39</v>
      </c>
      <c r="B111" s="266" t="s">
        <v>615</v>
      </c>
      <c r="C111" s="184" t="s">
        <v>616</v>
      </c>
      <c r="D111" s="184"/>
      <c r="E111" s="81" t="s">
        <v>617</v>
      </c>
      <c r="F111" s="9">
        <v>0</v>
      </c>
      <c r="G111" s="224"/>
    </row>
    <row r="112" spans="1:7" ht="32">
      <c r="A112" s="184" t="s">
        <v>39</v>
      </c>
      <c r="B112" s="266" t="s">
        <v>618</v>
      </c>
      <c r="C112" s="184" t="s">
        <v>619</v>
      </c>
      <c r="D112" s="184"/>
      <c r="E112" s="81" t="s">
        <v>617</v>
      </c>
      <c r="F112" s="9">
        <v>8</v>
      </c>
      <c r="G112" s="224">
        <v>1</v>
      </c>
    </row>
    <row r="113" spans="1:7" ht="32">
      <c r="A113" s="184" t="s">
        <v>39</v>
      </c>
      <c r="B113" s="266" t="s">
        <v>620</v>
      </c>
      <c r="C113" s="184" t="s">
        <v>621</v>
      </c>
      <c r="D113" s="184"/>
      <c r="E113" s="81" t="s">
        <v>617</v>
      </c>
      <c r="F113" s="9">
        <v>12</v>
      </c>
      <c r="G113" s="224">
        <v>1</v>
      </c>
    </row>
    <row r="114" spans="1:7" ht="32">
      <c r="A114" s="184" t="s">
        <v>41</v>
      </c>
      <c r="B114" s="266" t="s">
        <v>42</v>
      </c>
      <c r="C114" s="184" t="s">
        <v>622</v>
      </c>
      <c r="D114" s="184"/>
      <c r="F114" s="9">
        <v>3</v>
      </c>
      <c r="G114" s="224">
        <v>1</v>
      </c>
    </row>
    <row r="115" spans="1:7" ht="32">
      <c r="A115" s="184" t="s">
        <v>41</v>
      </c>
      <c r="B115" s="266" t="s">
        <v>623</v>
      </c>
      <c r="C115" s="184" t="s">
        <v>624</v>
      </c>
      <c r="D115" s="184"/>
      <c r="E115" s="81" t="s">
        <v>625</v>
      </c>
      <c r="F115" s="9">
        <v>0</v>
      </c>
      <c r="G115" s="224"/>
    </row>
    <row r="116" spans="1:7" ht="32">
      <c r="A116" s="184" t="s">
        <v>41</v>
      </c>
      <c r="B116" s="266" t="s">
        <v>626</v>
      </c>
      <c r="C116" s="184" t="s">
        <v>627</v>
      </c>
      <c r="D116" s="184"/>
      <c r="E116" s="81" t="s">
        <v>625</v>
      </c>
      <c r="F116" s="9">
        <v>6</v>
      </c>
      <c r="G116" s="224">
        <v>1</v>
      </c>
    </row>
    <row r="117" spans="1:7" ht="32">
      <c r="A117" s="184" t="s">
        <v>41</v>
      </c>
      <c r="B117" s="266" t="s">
        <v>628</v>
      </c>
      <c r="C117" s="184" t="s">
        <v>629</v>
      </c>
      <c r="D117" s="184"/>
      <c r="E117" s="81" t="s">
        <v>625</v>
      </c>
      <c r="F117" s="9">
        <v>9</v>
      </c>
      <c r="G117" s="224">
        <v>1</v>
      </c>
    </row>
    <row r="118" spans="1:7" ht="48">
      <c r="A118" s="184" t="s">
        <v>43</v>
      </c>
      <c r="B118" s="266" t="s">
        <v>630</v>
      </c>
      <c r="C118" s="184" t="s">
        <v>631</v>
      </c>
      <c r="D118" s="184"/>
      <c r="F118" s="9">
        <v>0</v>
      </c>
      <c r="G118" s="224"/>
    </row>
    <row r="119" spans="1:7" ht="48">
      <c r="A119" s="184" t="s">
        <v>43</v>
      </c>
      <c r="B119" s="266" t="s">
        <v>632</v>
      </c>
      <c r="C119" s="184" t="s">
        <v>633</v>
      </c>
      <c r="D119" s="184"/>
      <c r="E119" s="81" t="s">
        <v>634</v>
      </c>
      <c r="F119" s="9">
        <v>5</v>
      </c>
      <c r="G119" s="224">
        <v>1</v>
      </c>
    </row>
    <row r="120" spans="1:7" ht="48">
      <c r="A120" s="184" t="s">
        <v>43</v>
      </c>
      <c r="B120" s="266" t="s">
        <v>635</v>
      </c>
      <c r="C120" s="184" t="s">
        <v>636</v>
      </c>
      <c r="D120" s="184"/>
      <c r="E120" s="81" t="s">
        <v>634</v>
      </c>
      <c r="F120" s="9">
        <v>10</v>
      </c>
      <c r="G120" s="224">
        <v>1</v>
      </c>
    </row>
    <row r="121" spans="1:7" ht="48">
      <c r="A121" s="184" t="s">
        <v>43</v>
      </c>
      <c r="B121" s="266" t="s">
        <v>44</v>
      </c>
      <c r="C121" s="184" t="s">
        <v>637</v>
      </c>
      <c r="D121" s="184"/>
      <c r="E121" s="81" t="s">
        <v>634</v>
      </c>
      <c r="F121" s="9">
        <v>15</v>
      </c>
      <c r="G121" s="224">
        <v>1</v>
      </c>
    </row>
    <row r="122" spans="1:7" ht="48">
      <c r="A122" s="184" t="s">
        <v>45</v>
      </c>
      <c r="B122" s="266" t="s">
        <v>46</v>
      </c>
      <c r="C122" s="184" t="s">
        <v>638</v>
      </c>
      <c r="D122" s="184"/>
      <c r="F122" s="9">
        <v>0</v>
      </c>
      <c r="G122" s="224"/>
    </row>
    <row r="123" spans="1:7" ht="48">
      <c r="A123" s="184" t="s">
        <v>45</v>
      </c>
      <c r="B123" s="266" t="s">
        <v>639</v>
      </c>
      <c r="C123" s="184" t="s">
        <v>640</v>
      </c>
      <c r="D123" s="184"/>
      <c r="E123" s="81" t="s">
        <v>641</v>
      </c>
      <c r="F123" s="9">
        <v>4</v>
      </c>
      <c r="G123" s="224">
        <v>1</v>
      </c>
    </row>
    <row r="124" spans="1:7" ht="48">
      <c r="A124" s="184" t="s">
        <v>45</v>
      </c>
      <c r="B124" s="266" t="s">
        <v>642</v>
      </c>
      <c r="C124" s="184" t="s">
        <v>643</v>
      </c>
      <c r="D124" s="184"/>
      <c r="E124" s="81" t="s">
        <v>641</v>
      </c>
      <c r="F124" s="9">
        <v>8</v>
      </c>
      <c r="G124" s="224">
        <v>1</v>
      </c>
    </row>
    <row r="125" spans="1:7" ht="48">
      <c r="A125" s="184" t="s">
        <v>45</v>
      </c>
      <c r="B125" s="266" t="s">
        <v>644</v>
      </c>
      <c r="C125" s="184" t="s">
        <v>645</v>
      </c>
      <c r="D125" s="184"/>
      <c r="E125" s="81" t="s">
        <v>641</v>
      </c>
      <c r="F125" s="9">
        <v>12</v>
      </c>
      <c r="G125" s="224">
        <v>1</v>
      </c>
    </row>
    <row r="126" spans="1:7" ht="48">
      <c r="A126" s="184" t="s">
        <v>47</v>
      </c>
      <c r="B126" s="266" t="s">
        <v>646</v>
      </c>
      <c r="C126" s="184" t="s">
        <v>647</v>
      </c>
      <c r="D126" s="184"/>
      <c r="F126" s="9">
        <v>0</v>
      </c>
      <c r="G126" s="224"/>
    </row>
    <row r="127" spans="1:7" ht="48">
      <c r="A127" s="184" t="s">
        <v>47</v>
      </c>
      <c r="B127" s="266" t="s">
        <v>48</v>
      </c>
      <c r="C127" s="184" t="s">
        <v>648</v>
      </c>
      <c r="D127" s="184"/>
      <c r="E127" s="81" t="s">
        <v>649</v>
      </c>
      <c r="F127" s="9">
        <v>5</v>
      </c>
      <c r="G127" s="224">
        <v>1</v>
      </c>
    </row>
    <row r="128" spans="1:7" ht="48">
      <c r="A128" s="184" t="s">
        <v>47</v>
      </c>
      <c r="B128" s="266" t="s">
        <v>650</v>
      </c>
      <c r="C128" s="184" t="s">
        <v>651</v>
      </c>
      <c r="D128" s="184"/>
      <c r="E128" s="81" t="s">
        <v>649</v>
      </c>
      <c r="F128" s="9">
        <v>10</v>
      </c>
      <c r="G128" s="224">
        <v>1</v>
      </c>
    </row>
    <row r="129" spans="1:7" ht="48">
      <c r="A129" s="184" t="s">
        <v>47</v>
      </c>
      <c r="B129" s="266" t="s">
        <v>652</v>
      </c>
      <c r="C129" s="184" t="s">
        <v>653</v>
      </c>
      <c r="D129" s="184"/>
      <c r="E129" s="81" t="s">
        <v>649</v>
      </c>
      <c r="F129" s="9">
        <v>15</v>
      </c>
      <c r="G129" s="224">
        <v>1</v>
      </c>
    </row>
    <row r="130" spans="1:7" ht="48">
      <c r="A130" s="184" t="s">
        <v>49</v>
      </c>
      <c r="B130" s="266" t="s">
        <v>654</v>
      </c>
      <c r="C130" s="184" t="s">
        <v>655</v>
      </c>
      <c r="D130" s="184"/>
      <c r="F130" s="9">
        <v>0</v>
      </c>
      <c r="G130" s="224"/>
    </row>
    <row r="131" spans="1:7" ht="48">
      <c r="A131" s="184" t="s">
        <v>49</v>
      </c>
      <c r="B131" s="266" t="s">
        <v>656</v>
      </c>
      <c r="C131" s="184" t="s">
        <v>657</v>
      </c>
      <c r="D131" s="184"/>
      <c r="E131" s="81" t="s">
        <v>658</v>
      </c>
      <c r="F131" s="9">
        <v>3</v>
      </c>
      <c r="G131" s="224">
        <v>1</v>
      </c>
    </row>
    <row r="132" spans="1:7" ht="48">
      <c r="A132" s="184" t="s">
        <v>49</v>
      </c>
      <c r="B132" s="266" t="s">
        <v>659</v>
      </c>
      <c r="C132" s="184" t="s">
        <v>660</v>
      </c>
      <c r="D132" s="184"/>
      <c r="E132" s="81" t="s">
        <v>658</v>
      </c>
      <c r="F132" s="9">
        <v>6</v>
      </c>
      <c r="G132" s="224">
        <v>1</v>
      </c>
    </row>
    <row r="133" spans="1:7" ht="48">
      <c r="A133" s="184" t="s">
        <v>49</v>
      </c>
      <c r="B133" s="266" t="s">
        <v>661</v>
      </c>
      <c r="C133" s="184" t="s">
        <v>662</v>
      </c>
      <c r="D133" s="184"/>
      <c r="E133" s="81" t="s">
        <v>658</v>
      </c>
      <c r="F133" s="9">
        <v>9</v>
      </c>
      <c r="G133" s="224">
        <v>1</v>
      </c>
    </row>
    <row r="134" spans="1:7" ht="32">
      <c r="A134" s="184" t="s">
        <v>50</v>
      </c>
      <c r="B134" s="266" t="s">
        <v>663</v>
      </c>
      <c r="C134" s="184" t="s">
        <v>664</v>
      </c>
      <c r="D134" s="184"/>
      <c r="F134" s="9">
        <v>0</v>
      </c>
      <c r="G134" s="224"/>
    </row>
    <row r="135" spans="1:7" ht="32">
      <c r="A135" s="184" t="s">
        <v>50</v>
      </c>
      <c r="B135" s="266" t="s">
        <v>665</v>
      </c>
      <c r="C135" s="184" t="s">
        <v>666</v>
      </c>
      <c r="D135" s="184"/>
      <c r="E135" s="81" t="s">
        <v>667</v>
      </c>
      <c r="F135" s="9">
        <v>5</v>
      </c>
      <c r="G135" s="224">
        <v>1</v>
      </c>
    </row>
    <row r="136" spans="1:7" ht="32">
      <c r="A136" s="184" t="s">
        <v>50</v>
      </c>
      <c r="B136" s="266" t="s">
        <v>668</v>
      </c>
      <c r="C136" s="184" t="s">
        <v>669</v>
      </c>
      <c r="D136" s="184"/>
      <c r="E136" s="81" t="s">
        <v>667</v>
      </c>
      <c r="F136" s="9">
        <v>10</v>
      </c>
      <c r="G136" s="224">
        <v>1</v>
      </c>
    </row>
    <row r="137" spans="1:7" ht="48">
      <c r="A137" s="184" t="s">
        <v>50</v>
      </c>
      <c r="B137" s="266" t="s">
        <v>670</v>
      </c>
      <c r="C137" s="184" t="s">
        <v>671</v>
      </c>
      <c r="D137" s="184"/>
      <c r="E137" s="81" t="s">
        <v>667</v>
      </c>
      <c r="F137" s="9">
        <v>15</v>
      </c>
      <c r="G137" s="224">
        <v>1</v>
      </c>
    </row>
    <row r="138" spans="1:7" ht="32">
      <c r="A138" s="184" t="s">
        <v>51</v>
      </c>
      <c r="B138" s="266" t="s">
        <v>672</v>
      </c>
      <c r="C138" s="184" t="s">
        <v>673</v>
      </c>
      <c r="D138" s="184"/>
      <c r="F138" s="9">
        <v>0</v>
      </c>
      <c r="G138" s="224"/>
    </row>
    <row r="139" spans="1:7" ht="32">
      <c r="A139" s="184" t="s">
        <v>51</v>
      </c>
      <c r="B139" s="266" t="s">
        <v>674</v>
      </c>
      <c r="C139" s="184" t="s">
        <v>675</v>
      </c>
      <c r="D139" s="184"/>
      <c r="E139" s="81" t="s">
        <v>676</v>
      </c>
      <c r="F139" s="9">
        <v>3</v>
      </c>
      <c r="G139" s="224">
        <v>1</v>
      </c>
    </row>
    <row r="140" spans="1:7" ht="32">
      <c r="A140" s="184" t="s">
        <v>51</v>
      </c>
      <c r="B140" s="266" t="s">
        <v>677</v>
      </c>
      <c r="C140" s="184" t="s">
        <v>678</v>
      </c>
      <c r="D140" s="184"/>
      <c r="E140" s="81" t="s">
        <v>676</v>
      </c>
      <c r="F140" s="9">
        <v>6</v>
      </c>
      <c r="G140" s="224">
        <v>1</v>
      </c>
    </row>
    <row r="141" spans="1:7" ht="32">
      <c r="A141" s="184" t="s">
        <v>51</v>
      </c>
      <c r="B141" s="266" t="s">
        <v>679</v>
      </c>
      <c r="C141" s="184" t="s">
        <v>680</v>
      </c>
      <c r="D141" s="184"/>
      <c r="E141" s="81" t="s">
        <v>676</v>
      </c>
      <c r="F141" s="9">
        <v>9</v>
      </c>
      <c r="G141" s="224">
        <v>1</v>
      </c>
    </row>
    <row r="142" spans="1:7" ht="48">
      <c r="A142" s="184" t="s">
        <v>52</v>
      </c>
      <c r="B142" s="266" t="s">
        <v>681</v>
      </c>
      <c r="C142" s="184" t="s">
        <v>682</v>
      </c>
      <c r="D142" s="184"/>
      <c r="F142" s="9">
        <v>0</v>
      </c>
      <c r="G142" s="224"/>
    </row>
    <row r="143" spans="1:7" ht="48">
      <c r="A143" s="184" t="s">
        <v>52</v>
      </c>
      <c r="B143" s="266" t="s">
        <v>683</v>
      </c>
      <c r="C143" s="184" t="s">
        <v>684</v>
      </c>
      <c r="D143" s="184"/>
      <c r="E143" s="81" t="s">
        <v>685</v>
      </c>
      <c r="F143" s="9">
        <v>4</v>
      </c>
      <c r="G143" s="224">
        <v>1</v>
      </c>
    </row>
    <row r="144" spans="1:7" ht="48">
      <c r="A144" s="184" t="s">
        <v>52</v>
      </c>
      <c r="B144" s="266" t="s">
        <v>686</v>
      </c>
      <c r="C144" s="184" t="s">
        <v>687</v>
      </c>
      <c r="D144" s="184"/>
      <c r="E144" s="81" t="s">
        <v>685</v>
      </c>
      <c r="F144" s="9">
        <v>8</v>
      </c>
      <c r="G144" s="224">
        <v>1</v>
      </c>
    </row>
    <row r="145" spans="1:7" ht="48">
      <c r="A145" s="184" t="s">
        <v>52</v>
      </c>
      <c r="B145" s="266" t="s">
        <v>688</v>
      </c>
      <c r="C145" s="184" t="s">
        <v>689</v>
      </c>
      <c r="D145" s="184"/>
      <c r="E145" s="81" t="s">
        <v>685</v>
      </c>
      <c r="F145" s="9">
        <v>12</v>
      </c>
      <c r="G145" s="224">
        <v>1</v>
      </c>
    </row>
    <row r="146" spans="1:7" ht="48">
      <c r="A146" s="184" t="s">
        <v>53</v>
      </c>
      <c r="B146" s="266" t="s">
        <v>690</v>
      </c>
      <c r="C146" s="184" t="s">
        <v>691</v>
      </c>
      <c r="D146" s="184"/>
      <c r="F146" s="9">
        <v>0</v>
      </c>
      <c r="G146" s="224"/>
    </row>
    <row r="147" spans="1:7" ht="48">
      <c r="A147" s="184" t="s">
        <v>53</v>
      </c>
      <c r="B147" s="266" t="s">
        <v>692</v>
      </c>
      <c r="C147" s="184" t="s">
        <v>693</v>
      </c>
      <c r="D147" s="184"/>
      <c r="E147" s="81" t="s">
        <v>694</v>
      </c>
      <c r="F147" s="9">
        <v>4</v>
      </c>
      <c r="G147" s="224">
        <v>1</v>
      </c>
    </row>
    <row r="148" spans="1:7" ht="48">
      <c r="A148" s="184" t="s">
        <v>53</v>
      </c>
      <c r="B148" s="266" t="s">
        <v>695</v>
      </c>
      <c r="C148" s="184" t="s">
        <v>696</v>
      </c>
      <c r="D148" s="184"/>
      <c r="E148" s="81" t="s">
        <v>694</v>
      </c>
      <c r="F148" s="9">
        <v>8</v>
      </c>
      <c r="G148" s="224">
        <v>1</v>
      </c>
    </row>
    <row r="149" spans="1:7" ht="48">
      <c r="A149" s="184" t="s">
        <v>53</v>
      </c>
      <c r="B149" s="266" t="s">
        <v>697</v>
      </c>
      <c r="C149" s="184" t="s">
        <v>698</v>
      </c>
      <c r="D149" s="184"/>
      <c r="E149" s="81" t="s">
        <v>694</v>
      </c>
      <c r="F149" s="9">
        <v>12</v>
      </c>
      <c r="G149" s="224">
        <v>1</v>
      </c>
    </row>
    <row r="150" spans="1:7" ht="48">
      <c r="A150" s="184" t="s">
        <v>54</v>
      </c>
      <c r="B150" s="266" t="s">
        <v>699</v>
      </c>
      <c r="C150" s="184" t="s">
        <v>700</v>
      </c>
      <c r="D150" s="184"/>
      <c r="F150" s="9">
        <v>0</v>
      </c>
      <c r="G150" s="224"/>
    </row>
    <row r="151" spans="1:7" ht="48">
      <c r="A151" s="184" t="s">
        <v>54</v>
      </c>
      <c r="B151" s="266" t="s">
        <v>701</v>
      </c>
      <c r="C151" s="184" t="s">
        <v>702</v>
      </c>
      <c r="D151" s="184"/>
      <c r="E151" s="81" t="s">
        <v>703</v>
      </c>
      <c r="F151" s="9">
        <v>4</v>
      </c>
      <c r="G151" s="224">
        <v>1</v>
      </c>
    </row>
    <row r="152" spans="1:7" ht="48">
      <c r="A152" s="184" t="s">
        <v>54</v>
      </c>
      <c r="B152" s="266" t="s">
        <v>704</v>
      </c>
      <c r="C152" s="184" t="s">
        <v>705</v>
      </c>
      <c r="D152" s="184"/>
      <c r="E152" s="81" t="s">
        <v>703</v>
      </c>
      <c r="F152" s="9">
        <v>8</v>
      </c>
      <c r="G152" s="224">
        <v>1</v>
      </c>
    </row>
    <row r="153" spans="1:7" ht="48">
      <c r="A153" s="184" t="s">
        <v>54</v>
      </c>
      <c r="B153" s="266" t="s">
        <v>706</v>
      </c>
      <c r="C153" s="184" t="s">
        <v>707</v>
      </c>
      <c r="D153" s="184"/>
      <c r="E153" s="81" t="s">
        <v>703</v>
      </c>
      <c r="F153" s="9">
        <v>12</v>
      </c>
      <c r="G153" s="224">
        <v>1</v>
      </c>
    </row>
    <row r="154" spans="1:7" ht="48">
      <c r="A154" s="184" t="s">
        <v>55</v>
      </c>
      <c r="B154" s="266" t="s">
        <v>708</v>
      </c>
      <c r="C154" s="184" t="s">
        <v>709</v>
      </c>
      <c r="D154" s="184"/>
      <c r="F154" s="9">
        <v>0</v>
      </c>
      <c r="G154" s="224"/>
    </row>
    <row r="155" spans="1:7" ht="48">
      <c r="A155" s="184" t="s">
        <v>55</v>
      </c>
      <c r="B155" s="266" t="s">
        <v>710</v>
      </c>
      <c r="C155" s="184" t="s">
        <v>711</v>
      </c>
      <c r="D155" s="184"/>
      <c r="E155" s="81" t="s">
        <v>712</v>
      </c>
      <c r="F155" s="9">
        <v>3</v>
      </c>
      <c r="G155" s="224">
        <v>1</v>
      </c>
    </row>
    <row r="156" spans="1:7" ht="48">
      <c r="A156" s="184" t="s">
        <v>55</v>
      </c>
      <c r="B156" s="266" t="s">
        <v>713</v>
      </c>
      <c r="C156" s="184" t="s">
        <v>714</v>
      </c>
      <c r="D156" s="184"/>
      <c r="E156" s="81" t="s">
        <v>712</v>
      </c>
      <c r="F156" s="9">
        <v>6</v>
      </c>
      <c r="G156" s="224">
        <v>1</v>
      </c>
    </row>
    <row r="157" spans="1:7" ht="48">
      <c r="A157" s="184" t="s">
        <v>55</v>
      </c>
      <c r="B157" s="266" t="s">
        <v>715</v>
      </c>
      <c r="C157" s="184" t="s">
        <v>716</v>
      </c>
      <c r="D157" s="184"/>
      <c r="E157" s="81" t="s">
        <v>712</v>
      </c>
      <c r="F157" s="9">
        <v>9</v>
      </c>
      <c r="G157" s="224">
        <v>1</v>
      </c>
    </row>
    <row r="158" spans="1:7" ht="48">
      <c r="A158" s="184" t="s">
        <v>56</v>
      </c>
      <c r="B158" s="266" t="s">
        <v>717</v>
      </c>
      <c r="C158" s="184" t="s">
        <v>718</v>
      </c>
      <c r="D158" s="184"/>
      <c r="F158" s="9">
        <v>0</v>
      </c>
      <c r="G158" s="224"/>
    </row>
    <row r="159" spans="1:7" ht="48">
      <c r="A159" s="184" t="s">
        <v>56</v>
      </c>
      <c r="B159" s="266" t="s">
        <v>719</v>
      </c>
      <c r="C159" s="184" t="s">
        <v>720</v>
      </c>
      <c r="D159" s="184"/>
      <c r="E159" s="81" t="s">
        <v>721</v>
      </c>
      <c r="F159" s="9">
        <v>5</v>
      </c>
      <c r="G159" s="224">
        <v>1</v>
      </c>
    </row>
    <row r="160" spans="1:7" ht="48">
      <c r="A160" s="184" t="s">
        <v>56</v>
      </c>
      <c r="B160" s="266" t="s">
        <v>722</v>
      </c>
      <c r="C160" s="184" t="s">
        <v>723</v>
      </c>
      <c r="D160" s="184"/>
      <c r="E160" s="81" t="s">
        <v>721</v>
      </c>
      <c r="F160" s="9">
        <v>10</v>
      </c>
      <c r="G160" s="224">
        <v>1</v>
      </c>
    </row>
    <row r="161" spans="1:7" ht="48">
      <c r="A161" s="184" t="s">
        <v>56</v>
      </c>
      <c r="B161" s="266" t="s">
        <v>724</v>
      </c>
      <c r="C161" s="184" t="s">
        <v>725</v>
      </c>
      <c r="D161" s="184"/>
      <c r="E161" s="81" t="s">
        <v>721</v>
      </c>
      <c r="F161" s="9">
        <v>15</v>
      </c>
      <c r="G161" s="224">
        <v>1</v>
      </c>
    </row>
    <row r="162" spans="1:7" ht="48">
      <c r="A162" s="184" t="s">
        <v>57</v>
      </c>
      <c r="B162" s="266" t="s">
        <v>726</v>
      </c>
      <c r="C162" s="184" t="s">
        <v>727</v>
      </c>
      <c r="D162" s="184"/>
      <c r="F162" s="9">
        <v>0</v>
      </c>
      <c r="G162" s="224"/>
    </row>
    <row r="163" spans="1:7" ht="48">
      <c r="A163" s="184" t="s">
        <v>57</v>
      </c>
      <c r="B163" s="266" t="s">
        <v>728</v>
      </c>
      <c r="C163" s="184" t="s">
        <v>729</v>
      </c>
      <c r="D163" s="184"/>
      <c r="E163" s="81" t="s">
        <v>730</v>
      </c>
      <c r="F163" s="9">
        <v>4</v>
      </c>
      <c r="G163" s="224">
        <v>1</v>
      </c>
    </row>
    <row r="164" spans="1:7" ht="48">
      <c r="A164" s="184" t="s">
        <v>57</v>
      </c>
      <c r="B164" s="266" t="s">
        <v>731</v>
      </c>
      <c r="C164" s="184" t="s">
        <v>732</v>
      </c>
      <c r="D164" s="184"/>
      <c r="E164" s="81" t="s">
        <v>730</v>
      </c>
      <c r="F164" s="9">
        <v>8</v>
      </c>
      <c r="G164" s="224">
        <v>1</v>
      </c>
    </row>
    <row r="165" spans="1:7" ht="48">
      <c r="A165" s="184" t="s">
        <v>57</v>
      </c>
      <c r="B165" s="266" t="s">
        <v>733</v>
      </c>
      <c r="C165" s="184" t="s">
        <v>734</v>
      </c>
      <c r="D165" s="184"/>
      <c r="E165" s="81" t="s">
        <v>730</v>
      </c>
      <c r="F165" s="9">
        <v>12</v>
      </c>
      <c r="G165" s="224">
        <v>1</v>
      </c>
    </row>
    <row r="166" spans="1:7">
      <c r="F166" s="9"/>
    </row>
    <row r="167" spans="1:7">
      <c r="F167" s="9"/>
    </row>
  </sheetData>
  <conditionalFormatting sqref="F9:F87 G2:G8">
    <cfRule type="colorScale" priority="58">
      <colorScale>
        <cfvo type="min"/>
        <cfvo type="percentile" val="50"/>
        <cfvo type="max"/>
        <color rgb="FFF8696B"/>
        <color rgb="FFFCFCFF"/>
        <color rgb="FF63BE7B"/>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53DA-85E4-4607-BC03-BCAD19198146}">
  <sheetPr codeName="Sheet12">
    <tabColor theme="4"/>
  </sheetPr>
  <dimension ref="A1:DO468"/>
  <sheetViews>
    <sheetView zoomScale="90" zoomScaleNormal="90" workbookViewId="0">
      <selection activeCell="E30" sqref="E30"/>
    </sheetView>
  </sheetViews>
  <sheetFormatPr defaultRowHeight="14.5"/>
  <cols>
    <col min="1" max="1" width="5.7265625" style="26" customWidth="1"/>
    <col min="2" max="2" width="5.7265625" style="12" customWidth="1"/>
    <col min="3" max="3" width="29.81640625" style="63" customWidth="1"/>
    <col min="4" max="4" width="36.81640625" style="232" customWidth="1"/>
    <col min="5" max="5" width="29.81640625" style="63" customWidth="1"/>
    <col min="6" max="6" width="164.81640625" style="64" customWidth="1"/>
    <col min="7" max="7" width="3.1796875" customWidth="1"/>
    <col min="8" max="77" width="9.1796875" style="57"/>
  </cols>
  <sheetData>
    <row r="1" spans="1:119" s="11" customFormat="1" ht="67.5" customHeight="1">
      <c r="A1" s="26"/>
      <c r="B1" s="212" t="s">
        <v>736</v>
      </c>
      <c r="C1" s="220"/>
      <c r="D1" s="233"/>
      <c r="E1" s="220"/>
      <c r="F1" s="220"/>
      <c r="G1" s="213"/>
      <c r="H1" s="16"/>
      <c r="I1" s="16"/>
      <c r="J1" s="16"/>
      <c r="K1" s="16"/>
      <c r="L1" s="16"/>
      <c r="M1" s="16"/>
      <c r="N1" s="16"/>
      <c r="O1" s="16"/>
      <c r="P1" s="16"/>
      <c r="Q1" s="16"/>
      <c r="R1" s="16"/>
      <c r="S1" s="16"/>
      <c r="T1" s="16"/>
      <c r="U1" s="16"/>
      <c r="V1" s="16"/>
      <c r="W1" s="16"/>
      <c r="X1" s="16"/>
      <c r="Y1" s="16"/>
      <c r="Z1" s="16"/>
      <c r="AA1" s="31">
        <f>IF(COUNTA(F2:F17)=ROWS(F2:F17), 1, 0)</f>
        <v>0</v>
      </c>
      <c r="AB1" s="13"/>
      <c r="AC1" s="13"/>
      <c r="AD1" s="13"/>
      <c r="AE1" s="13"/>
      <c r="AF1" s="13"/>
      <c r="AG1" s="13"/>
      <c r="AH1" s="13"/>
      <c r="AI1" s="13"/>
      <c r="AJ1" s="13"/>
      <c r="AK1" s="13"/>
      <c r="AL1" s="13"/>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row>
    <row r="2" spans="1:119" ht="21">
      <c r="B2" s="18"/>
      <c r="C2" s="58" t="s">
        <v>737</v>
      </c>
      <c r="D2" s="234"/>
      <c r="E2" s="58" t="s">
        <v>738</v>
      </c>
      <c r="F2" s="70" t="s">
        <v>739</v>
      </c>
      <c r="G2" s="49"/>
    </row>
    <row r="3" spans="1:119" ht="29">
      <c r="A3" s="27"/>
      <c r="B3" s="22"/>
      <c r="C3" s="719" t="s">
        <v>740</v>
      </c>
      <c r="D3" s="235" t="s">
        <v>741</v>
      </c>
      <c r="E3" s="71" t="s">
        <v>742</v>
      </c>
      <c r="F3" s="74" t="s">
        <v>743</v>
      </c>
      <c r="G3" s="49"/>
    </row>
    <row r="4" spans="1:119">
      <c r="B4" s="18"/>
      <c r="C4" s="721"/>
      <c r="D4" s="236"/>
      <c r="E4" s="73"/>
      <c r="F4" s="59"/>
      <c r="G4" s="49"/>
    </row>
    <row r="5" spans="1:119">
      <c r="B5" s="18"/>
      <c r="C5" s="720"/>
      <c r="D5" s="237"/>
      <c r="E5" s="72"/>
      <c r="F5" s="59"/>
      <c r="G5" s="49"/>
    </row>
    <row r="6" spans="1:119" ht="29">
      <c r="B6" s="18"/>
      <c r="C6" s="719" t="s">
        <v>744</v>
      </c>
      <c r="D6" s="235" t="s">
        <v>745</v>
      </c>
      <c r="E6" s="71" t="s">
        <v>746</v>
      </c>
      <c r="F6" s="74" t="s">
        <v>747</v>
      </c>
      <c r="G6" s="49"/>
    </row>
    <row r="7" spans="1:119">
      <c r="B7" s="18"/>
      <c r="C7" s="721"/>
      <c r="D7" s="235" t="s">
        <v>748</v>
      </c>
      <c r="E7" s="73" t="s">
        <v>749</v>
      </c>
      <c r="F7" s="74" t="s">
        <v>750</v>
      </c>
      <c r="G7" s="49"/>
    </row>
    <row r="8" spans="1:119">
      <c r="B8" s="18"/>
      <c r="C8" s="720"/>
      <c r="D8" s="237"/>
      <c r="E8" s="72"/>
      <c r="F8" s="59"/>
      <c r="G8" s="49"/>
    </row>
    <row r="9" spans="1:119">
      <c r="B9" s="18"/>
      <c r="C9" s="719" t="s">
        <v>751</v>
      </c>
      <c r="D9" s="235" t="s">
        <v>752</v>
      </c>
      <c r="E9" s="71" t="s">
        <v>753</v>
      </c>
      <c r="F9" s="59" t="s">
        <v>754</v>
      </c>
      <c r="G9" s="49"/>
    </row>
    <row r="10" spans="1:119">
      <c r="B10" s="18"/>
      <c r="C10" s="720"/>
      <c r="D10" s="237"/>
      <c r="E10" s="72"/>
      <c r="F10" s="59"/>
      <c r="G10" s="49"/>
    </row>
    <row r="11" spans="1:119" ht="29">
      <c r="B11" s="18"/>
      <c r="C11" s="719" t="s">
        <v>755</v>
      </c>
      <c r="D11" s="235" t="s">
        <v>756</v>
      </c>
      <c r="E11" s="71" t="s">
        <v>757</v>
      </c>
      <c r="F11" s="74" t="s">
        <v>758</v>
      </c>
      <c r="G11" s="49"/>
    </row>
    <row r="12" spans="1:119">
      <c r="B12" s="18"/>
      <c r="C12" s="721"/>
      <c r="D12" s="236"/>
      <c r="E12" s="73"/>
      <c r="F12" s="59"/>
      <c r="G12" s="49"/>
    </row>
    <row r="13" spans="1:119">
      <c r="B13" s="18"/>
      <c r="C13" s="720"/>
      <c r="D13" s="237"/>
      <c r="E13" s="72"/>
      <c r="F13" s="59"/>
      <c r="G13" s="49"/>
    </row>
    <row r="14" spans="1:119" ht="29">
      <c r="B14" s="18"/>
      <c r="C14" s="719" t="s">
        <v>759</v>
      </c>
      <c r="D14" s="235" t="s">
        <v>760</v>
      </c>
      <c r="E14" s="71" t="s">
        <v>761</v>
      </c>
      <c r="F14" s="74" t="s">
        <v>762</v>
      </c>
      <c r="G14" s="49"/>
    </row>
    <row r="15" spans="1:119">
      <c r="B15" s="18"/>
      <c r="C15" s="721"/>
      <c r="D15" s="236"/>
      <c r="E15" s="73"/>
      <c r="F15" s="59"/>
      <c r="G15" s="49"/>
    </row>
    <row r="16" spans="1:119">
      <c r="B16" s="18"/>
      <c r="C16" s="720"/>
      <c r="D16" s="237"/>
      <c r="E16" s="72"/>
      <c r="F16" s="59"/>
      <c r="G16" s="49"/>
    </row>
    <row r="17" spans="1:7" ht="29">
      <c r="B17" s="18"/>
      <c r="C17" s="719" t="s">
        <v>763</v>
      </c>
      <c r="D17" s="106" t="s">
        <v>764</v>
      </c>
      <c r="E17" s="71" t="s">
        <v>765</v>
      </c>
      <c r="F17" s="74" t="s">
        <v>766</v>
      </c>
      <c r="G17" s="49"/>
    </row>
    <row r="18" spans="1:7">
      <c r="A18" s="28"/>
      <c r="B18" s="18"/>
      <c r="C18" s="720"/>
      <c r="D18" s="237"/>
      <c r="E18" s="72"/>
      <c r="F18" s="59"/>
      <c r="G18" s="49"/>
    </row>
    <row r="19" spans="1:7">
      <c r="A19" s="28"/>
      <c r="B19" s="18"/>
      <c r="C19" s="719" t="s">
        <v>767</v>
      </c>
      <c r="D19" s="106" t="s">
        <v>768</v>
      </c>
      <c r="E19" s="71" t="s">
        <v>769</v>
      </c>
      <c r="F19" s="74" t="s">
        <v>770</v>
      </c>
      <c r="G19" s="49"/>
    </row>
    <row r="20" spans="1:7">
      <c r="A20" s="28"/>
      <c r="B20" s="18"/>
      <c r="C20" s="721"/>
      <c r="D20" s="236"/>
      <c r="E20" s="73"/>
      <c r="F20" s="59"/>
      <c r="G20" s="49"/>
    </row>
    <row r="21" spans="1:7">
      <c r="A21" s="28"/>
      <c r="B21" s="18"/>
      <c r="C21" s="720"/>
      <c r="D21" s="237"/>
      <c r="E21" s="72"/>
      <c r="F21" s="59"/>
      <c r="G21" s="49"/>
    </row>
    <row r="22" spans="1:7">
      <c r="A22" s="28"/>
      <c r="B22" s="18"/>
      <c r="C22" s="719" t="s">
        <v>771</v>
      </c>
      <c r="D22" s="235" t="s">
        <v>772</v>
      </c>
      <c r="E22" s="71" t="s">
        <v>773</v>
      </c>
      <c r="F22" s="59" t="s">
        <v>774</v>
      </c>
      <c r="G22" s="49"/>
    </row>
    <row r="23" spans="1:7">
      <c r="A23" s="28"/>
      <c r="B23" s="18"/>
      <c r="C23" s="720"/>
      <c r="D23" s="237"/>
      <c r="E23" s="72"/>
      <c r="F23" s="59"/>
      <c r="G23" s="49"/>
    </row>
    <row r="24" spans="1:7">
      <c r="A24" s="28"/>
      <c r="B24" s="18"/>
      <c r="C24" s="719" t="s">
        <v>775</v>
      </c>
      <c r="D24" s="235" t="s">
        <v>776</v>
      </c>
      <c r="E24" s="71"/>
      <c r="F24" s="59" t="s">
        <v>777</v>
      </c>
      <c r="G24" s="49"/>
    </row>
    <row r="25" spans="1:7">
      <c r="A25" s="28"/>
      <c r="B25" s="18"/>
      <c r="C25" s="720"/>
      <c r="D25" s="237"/>
      <c r="E25" s="72"/>
      <c r="F25" s="59"/>
      <c r="G25" s="49"/>
    </row>
    <row r="26" spans="1:7">
      <c r="A26" s="28"/>
      <c r="B26" s="18"/>
      <c r="C26" s="719"/>
      <c r="D26" s="235"/>
      <c r="E26" s="71"/>
      <c r="F26" s="59"/>
      <c r="G26" s="49"/>
    </row>
    <row r="27" spans="1:7">
      <c r="A27" s="28"/>
      <c r="B27" s="18"/>
      <c r="C27" s="721"/>
      <c r="D27" s="236"/>
      <c r="E27" s="73"/>
      <c r="F27" s="59"/>
      <c r="G27" s="49"/>
    </row>
    <row r="28" spans="1:7">
      <c r="A28" s="28"/>
      <c r="B28" s="18"/>
      <c r="C28" s="720"/>
      <c r="D28" s="237"/>
      <c r="E28" s="72"/>
      <c r="F28" s="59"/>
      <c r="G28" s="49"/>
    </row>
    <row r="29" spans="1:7">
      <c r="A29" s="28"/>
      <c r="B29" s="18"/>
      <c r="C29" s="719"/>
      <c r="D29" s="235"/>
      <c r="E29" s="71"/>
      <c r="F29" s="59"/>
      <c r="G29" s="49"/>
    </row>
    <row r="30" spans="1:7">
      <c r="A30" s="28"/>
      <c r="B30" s="18"/>
      <c r="C30" s="721"/>
      <c r="D30" s="236"/>
      <c r="E30" s="73"/>
      <c r="F30" s="59"/>
      <c r="G30" s="49"/>
    </row>
    <row r="31" spans="1:7">
      <c r="A31" s="28"/>
      <c r="B31" s="18"/>
      <c r="C31" s="720"/>
      <c r="D31" s="237"/>
      <c r="E31" s="72"/>
      <c r="F31" s="59"/>
      <c r="G31" s="49"/>
    </row>
    <row r="32" spans="1:7">
      <c r="A32" s="28"/>
      <c r="B32" s="18"/>
      <c r="C32" s="719"/>
      <c r="D32" s="235"/>
      <c r="E32" s="71"/>
      <c r="F32" s="59"/>
      <c r="G32" s="49"/>
    </row>
    <row r="33" spans="1:7">
      <c r="A33" s="28"/>
      <c r="B33" s="18"/>
      <c r="C33" s="720"/>
      <c r="D33" s="237"/>
      <c r="E33" s="72"/>
      <c r="F33" s="59"/>
      <c r="G33" s="49"/>
    </row>
    <row r="34" spans="1:7">
      <c r="A34" s="28"/>
      <c r="B34" s="18"/>
      <c r="C34" s="60"/>
      <c r="D34" s="238"/>
      <c r="E34" s="60"/>
      <c r="F34" s="59"/>
      <c r="G34" s="49"/>
    </row>
    <row r="35" spans="1:7">
      <c r="A35" s="28"/>
      <c r="B35" s="18"/>
      <c r="C35" s="71"/>
      <c r="D35" s="235"/>
      <c r="E35" s="71"/>
      <c r="F35" s="59"/>
      <c r="G35" s="49"/>
    </row>
    <row r="36" spans="1:7">
      <c r="A36" s="28"/>
      <c r="B36" s="20"/>
      <c r="C36" s="61"/>
      <c r="D36" s="230"/>
      <c r="E36" s="61"/>
      <c r="F36" s="62"/>
      <c r="G36" s="35"/>
    </row>
    <row r="37" spans="1:7">
      <c r="A37" s="28"/>
      <c r="B37" s="28"/>
      <c r="C37" s="28"/>
      <c r="D37" s="231"/>
      <c r="E37" s="28"/>
      <c r="F37" s="57"/>
      <c r="G37" s="28"/>
    </row>
    <row r="38" spans="1:7">
      <c r="A38" s="28"/>
      <c r="B38" s="28"/>
      <c r="C38" s="28"/>
      <c r="D38" s="231"/>
      <c r="E38" s="28"/>
      <c r="F38" s="57"/>
      <c r="G38" s="28"/>
    </row>
    <row r="39" spans="1:7">
      <c r="A39" s="28"/>
      <c r="B39" s="28"/>
      <c r="C39" s="28"/>
      <c r="D39" s="231"/>
      <c r="E39" s="28"/>
      <c r="F39" s="57"/>
      <c r="G39" s="28"/>
    </row>
    <row r="40" spans="1:7">
      <c r="A40" s="28"/>
      <c r="B40" s="28"/>
      <c r="C40" s="28"/>
      <c r="D40" s="231"/>
      <c r="E40" s="28"/>
      <c r="F40" s="57"/>
      <c r="G40" s="28"/>
    </row>
    <row r="41" spans="1:7">
      <c r="A41" s="28"/>
      <c r="B41" s="28"/>
      <c r="C41" s="28"/>
      <c r="D41" s="231"/>
      <c r="E41" s="28"/>
      <c r="F41" s="57"/>
      <c r="G41" s="28"/>
    </row>
    <row r="42" spans="1:7">
      <c r="A42" s="28"/>
      <c r="B42" s="28"/>
      <c r="C42" s="28"/>
      <c r="D42" s="231"/>
      <c r="E42" s="28"/>
      <c r="F42" s="57"/>
      <c r="G42" s="28"/>
    </row>
    <row r="43" spans="1:7">
      <c r="A43" s="28"/>
      <c r="B43" s="28"/>
      <c r="C43" s="28"/>
      <c r="D43" s="231"/>
      <c r="E43" s="28"/>
      <c r="F43" s="57"/>
      <c r="G43" s="28"/>
    </row>
    <row r="44" spans="1:7">
      <c r="A44" s="28"/>
      <c r="B44" s="28"/>
      <c r="C44" s="28"/>
      <c r="D44" s="231"/>
      <c r="E44" s="28"/>
      <c r="F44" s="57"/>
      <c r="G44" s="28"/>
    </row>
    <row r="45" spans="1:7">
      <c r="A45" s="28"/>
      <c r="B45" s="28"/>
      <c r="C45" s="28"/>
      <c r="D45" s="231"/>
      <c r="E45" s="28"/>
      <c r="F45" s="57"/>
      <c r="G45" s="28"/>
    </row>
    <row r="46" spans="1:7">
      <c r="A46" s="28"/>
      <c r="B46" s="28"/>
      <c r="C46" s="28"/>
      <c r="D46" s="231"/>
      <c r="E46" s="28"/>
      <c r="F46" s="57"/>
      <c r="G46" s="28"/>
    </row>
    <row r="47" spans="1:7">
      <c r="A47" s="28"/>
      <c r="B47" s="28"/>
      <c r="C47" s="28"/>
      <c r="D47" s="231"/>
      <c r="E47" s="28"/>
      <c r="F47" s="57"/>
      <c r="G47" s="28"/>
    </row>
    <row r="48" spans="1:7">
      <c r="A48" s="28"/>
      <c r="B48" s="28"/>
      <c r="C48" s="28"/>
      <c r="D48" s="231"/>
      <c r="E48" s="28"/>
      <c r="F48" s="57"/>
      <c r="G48" s="28"/>
    </row>
    <row r="49" spans="1:7">
      <c r="A49" s="28"/>
      <c r="B49" s="28"/>
      <c r="C49" s="28"/>
      <c r="D49" s="231"/>
      <c r="E49" s="28"/>
      <c r="F49" s="57"/>
      <c r="G49" s="28"/>
    </row>
    <row r="50" spans="1:7">
      <c r="A50" s="28"/>
      <c r="B50" s="28"/>
      <c r="C50" s="28"/>
      <c r="D50" s="231"/>
      <c r="E50" s="28"/>
      <c r="F50" s="57"/>
      <c r="G50" s="28"/>
    </row>
    <row r="51" spans="1:7">
      <c r="A51" s="28"/>
      <c r="B51" s="28"/>
      <c r="C51" s="28"/>
      <c r="D51" s="231"/>
      <c r="E51" s="28"/>
      <c r="F51" s="57"/>
      <c r="G51" s="28"/>
    </row>
    <row r="52" spans="1:7">
      <c r="A52" s="28"/>
      <c r="B52" s="28"/>
      <c r="C52" s="28"/>
      <c r="D52" s="231"/>
      <c r="E52" s="28"/>
      <c r="F52" s="57"/>
      <c r="G52" s="28"/>
    </row>
    <row r="53" spans="1:7">
      <c r="A53" s="28"/>
      <c r="B53" s="28"/>
      <c r="C53" s="28"/>
      <c r="D53" s="231"/>
      <c r="E53" s="28"/>
      <c r="F53" s="57"/>
      <c r="G53" s="28"/>
    </row>
    <row r="54" spans="1:7">
      <c r="A54" s="28"/>
      <c r="B54" s="28"/>
      <c r="C54" s="28"/>
      <c r="D54" s="231"/>
      <c r="E54" s="28"/>
      <c r="F54" s="57"/>
      <c r="G54" s="28"/>
    </row>
    <row r="55" spans="1:7">
      <c r="A55" s="28"/>
      <c r="B55" s="28"/>
      <c r="C55" s="28"/>
      <c r="D55" s="231"/>
      <c r="E55" s="28"/>
      <c r="F55" s="57"/>
      <c r="G55" s="28"/>
    </row>
    <row r="56" spans="1:7">
      <c r="A56" s="28"/>
      <c r="B56" s="28"/>
      <c r="C56" s="28"/>
      <c r="D56" s="231"/>
      <c r="E56" s="28"/>
      <c r="F56" s="57"/>
      <c r="G56" s="28"/>
    </row>
    <row r="57" spans="1:7">
      <c r="A57" s="28"/>
      <c r="B57" s="28"/>
      <c r="C57" s="28"/>
      <c r="D57" s="231"/>
      <c r="E57" s="28"/>
      <c r="F57" s="57"/>
      <c r="G57" s="28"/>
    </row>
    <row r="58" spans="1:7">
      <c r="A58" s="28"/>
      <c r="B58" s="28"/>
      <c r="C58" s="28"/>
      <c r="D58" s="231"/>
      <c r="E58" s="28"/>
      <c r="F58" s="57"/>
      <c r="G58" s="28"/>
    </row>
    <row r="59" spans="1:7">
      <c r="A59" s="28"/>
      <c r="B59" s="28"/>
      <c r="C59" s="28"/>
      <c r="D59" s="231"/>
      <c r="E59" s="28"/>
      <c r="F59" s="57"/>
      <c r="G59" s="28"/>
    </row>
    <row r="60" spans="1:7">
      <c r="A60" s="28"/>
      <c r="B60" s="28"/>
      <c r="C60" s="28"/>
      <c r="D60" s="231"/>
      <c r="E60" s="28"/>
      <c r="F60" s="57"/>
      <c r="G60" s="28"/>
    </row>
    <row r="61" spans="1:7">
      <c r="A61" s="28"/>
      <c r="B61" s="28"/>
      <c r="C61" s="28"/>
      <c r="D61" s="231"/>
      <c r="E61" s="28"/>
      <c r="F61" s="57"/>
      <c r="G61" s="28"/>
    </row>
    <row r="62" spans="1:7">
      <c r="A62" s="28"/>
      <c r="B62" s="28"/>
      <c r="C62" s="28"/>
      <c r="D62" s="231"/>
      <c r="E62" s="28"/>
      <c r="F62" s="57"/>
      <c r="G62" s="28"/>
    </row>
    <row r="63" spans="1:7">
      <c r="A63" s="28"/>
      <c r="B63" s="28"/>
      <c r="C63" s="28"/>
      <c r="D63" s="231"/>
      <c r="E63" s="28"/>
      <c r="F63" s="57"/>
      <c r="G63" s="28"/>
    </row>
    <row r="64" spans="1:7">
      <c r="A64" s="28"/>
      <c r="B64" s="28"/>
      <c r="C64" s="28"/>
      <c r="D64" s="231"/>
      <c r="E64" s="28"/>
      <c r="F64" s="57"/>
      <c r="G64" s="28"/>
    </row>
    <row r="65" spans="1:7">
      <c r="A65" s="28"/>
      <c r="B65" s="28"/>
      <c r="C65" s="28"/>
      <c r="D65" s="231"/>
      <c r="E65" s="28"/>
      <c r="F65" s="57"/>
      <c r="G65" s="28"/>
    </row>
    <row r="66" spans="1:7">
      <c r="A66" s="28"/>
      <c r="B66" s="28"/>
      <c r="C66" s="28"/>
      <c r="D66" s="231"/>
      <c r="E66" s="28"/>
      <c r="F66" s="57"/>
      <c r="G66" s="28"/>
    </row>
    <row r="67" spans="1:7">
      <c r="A67" s="28"/>
      <c r="B67" s="28"/>
      <c r="C67" s="28"/>
      <c r="D67" s="231"/>
      <c r="E67" s="28"/>
      <c r="F67" s="57"/>
      <c r="G67" s="28"/>
    </row>
    <row r="68" spans="1:7">
      <c r="A68" s="28"/>
      <c r="B68" s="28"/>
      <c r="C68" s="28"/>
      <c r="D68" s="231"/>
      <c r="E68" s="28"/>
      <c r="F68" s="57"/>
      <c r="G68" s="28"/>
    </row>
    <row r="69" spans="1:7">
      <c r="A69" s="28"/>
      <c r="B69" s="28"/>
      <c r="C69" s="28"/>
      <c r="D69" s="231"/>
      <c r="E69" s="28"/>
      <c r="F69" s="57"/>
      <c r="G69" s="28"/>
    </row>
    <row r="70" spans="1:7">
      <c r="A70" s="28"/>
      <c r="B70" s="28"/>
      <c r="C70" s="28"/>
      <c r="D70" s="231"/>
      <c r="E70" s="28"/>
      <c r="F70" s="57"/>
      <c r="G70" s="28"/>
    </row>
    <row r="71" spans="1:7">
      <c r="A71" s="28"/>
      <c r="B71" s="28"/>
      <c r="C71" s="28"/>
      <c r="D71" s="231"/>
      <c r="E71" s="28"/>
      <c r="F71" s="57"/>
      <c r="G71" s="28"/>
    </row>
    <row r="72" spans="1:7">
      <c r="A72" s="28"/>
      <c r="B72" s="28"/>
      <c r="C72" s="28"/>
      <c r="D72" s="231"/>
      <c r="E72" s="28"/>
      <c r="F72" s="57"/>
      <c r="G72" s="28"/>
    </row>
    <row r="73" spans="1:7">
      <c r="A73" s="28"/>
      <c r="B73" s="28"/>
      <c r="C73" s="28"/>
      <c r="D73" s="231"/>
      <c r="E73" s="28"/>
      <c r="F73" s="57"/>
      <c r="G73" s="28"/>
    </row>
    <row r="74" spans="1:7">
      <c r="A74" s="28"/>
      <c r="B74" s="28"/>
      <c r="C74" s="28"/>
      <c r="D74" s="231"/>
      <c r="E74" s="28"/>
      <c r="F74" s="57"/>
      <c r="G74" s="28"/>
    </row>
    <row r="75" spans="1:7">
      <c r="A75" s="28"/>
      <c r="B75" s="28"/>
      <c r="C75" s="28"/>
      <c r="D75" s="231"/>
      <c r="E75" s="28"/>
      <c r="F75" s="57"/>
      <c r="G75" s="28"/>
    </row>
    <row r="76" spans="1:7">
      <c r="A76" s="28"/>
      <c r="B76" s="28"/>
      <c r="C76" s="28"/>
      <c r="D76" s="231"/>
      <c r="E76" s="28"/>
      <c r="F76" s="57"/>
      <c r="G76" s="28"/>
    </row>
    <row r="77" spans="1:7">
      <c r="A77" s="28"/>
      <c r="B77" s="28"/>
      <c r="C77" s="28"/>
      <c r="D77" s="231"/>
      <c r="E77" s="28"/>
      <c r="F77" s="57"/>
      <c r="G77" s="28"/>
    </row>
    <row r="78" spans="1:7">
      <c r="A78" s="28"/>
      <c r="B78" s="28"/>
      <c r="C78" s="28"/>
      <c r="D78" s="231"/>
      <c r="E78" s="28"/>
      <c r="F78" s="57"/>
      <c r="G78" s="28"/>
    </row>
    <row r="79" spans="1:7">
      <c r="A79" s="28"/>
      <c r="B79" s="28"/>
      <c r="C79" s="28"/>
      <c r="D79" s="231"/>
      <c r="E79" s="28"/>
      <c r="F79" s="57"/>
      <c r="G79" s="28"/>
    </row>
    <row r="80" spans="1:7">
      <c r="A80" s="28"/>
      <c r="B80" s="28"/>
      <c r="C80" s="28"/>
      <c r="D80" s="231"/>
      <c r="E80" s="28"/>
      <c r="F80" s="57"/>
      <c r="G80" s="28"/>
    </row>
    <row r="81" spans="1:7">
      <c r="A81" s="28"/>
      <c r="B81" s="28"/>
      <c r="C81" s="28"/>
      <c r="D81" s="231"/>
      <c r="E81" s="28"/>
      <c r="F81" s="57"/>
      <c r="G81" s="28"/>
    </row>
    <row r="82" spans="1:7">
      <c r="A82" s="28"/>
      <c r="B82" s="28"/>
      <c r="C82" s="28"/>
      <c r="D82" s="231"/>
      <c r="E82" s="28"/>
      <c r="F82" s="57"/>
      <c r="G82" s="28"/>
    </row>
    <row r="83" spans="1:7">
      <c r="A83" s="28"/>
      <c r="B83" s="28"/>
      <c r="C83" s="28"/>
      <c r="D83" s="231"/>
      <c r="E83" s="28"/>
      <c r="F83" s="57"/>
      <c r="G83" s="28"/>
    </row>
    <row r="84" spans="1:7">
      <c r="A84" s="28"/>
      <c r="B84" s="28"/>
      <c r="C84" s="28"/>
      <c r="D84" s="231"/>
      <c r="E84" s="28"/>
      <c r="F84" s="57"/>
      <c r="G84" s="28"/>
    </row>
    <row r="85" spans="1:7">
      <c r="A85" s="28"/>
      <c r="B85" s="28"/>
      <c r="C85" s="28"/>
      <c r="D85" s="231"/>
      <c r="E85" s="28"/>
      <c r="F85" s="57"/>
      <c r="G85" s="28"/>
    </row>
    <row r="86" spans="1:7">
      <c r="A86" s="28"/>
      <c r="B86" s="28"/>
      <c r="C86" s="28"/>
      <c r="D86" s="231"/>
      <c r="E86" s="28"/>
      <c r="F86" s="57"/>
      <c r="G86" s="28"/>
    </row>
    <row r="87" spans="1:7">
      <c r="A87" s="28"/>
      <c r="B87" s="28"/>
      <c r="C87" s="28"/>
      <c r="D87" s="231"/>
      <c r="E87" s="28"/>
      <c r="F87" s="57"/>
      <c r="G87" s="28"/>
    </row>
    <row r="88" spans="1:7">
      <c r="A88" s="28"/>
      <c r="B88" s="28"/>
      <c r="C88" s="28"/>
      <c r="D88" s="231"/>
      <c r="E88" s="28"/>
      <c r="F88" s="57"/>
      <c r="G88" s="28"/>
    </row>
    <row r="89" spans="1:7">
      <c r="A89" s="28"/>
      <c r="B89" s="28"/>
      <c r="C89" s="28"/>
      <c r="D89" s="231"/>
      <c r="E89" s="28"/>
      <c r="F89" s="57"/>
      <c r="G89" s="28"/>
    </row>
    <row r="90" spans="1:7">
      <c r="A90" s="28"/>
      <c r="B90" s="28"/>
      <c r="C90" s="28"/>
      <c r="D90" s="231"/>
      <c r="E90" s="28"/>
      <c r="F90" s="57"/>
      <c r="G90" s="28"/>
    </row>
    <row r="91" spans="1:7">
      <c r="A91" s="28"/>
      <c r="B91" s="28"/>
      <c r="C91" s="28"/>
      <c r="D91" s="231"/>
      <c r="E91" s="28"/>
      <c r="F91" s="57"/>
      <c r="G91" s="28"/>
    </row>
    <row r="92" spans="1:7">
      <c r="A92" s="28"/>
      <c r="B92" s="28"/>
      <c r="C92" s="28"/>
      <c r="D92" s="231"/>
      <c r="E92" s="28"/>
      <c r="F92" s="57"/>
      <c r="G92" s="28"/>
    </row>
    <row r="93" spans="1:7">
      <c r="A93" s="28"/>
      <c r="B93" s="28"/>
      <c r="C93" s="28"/>
      <c r="D93" s="231"/>
      <c r="E93" s="28"/>
      <c r="F93" s="57"/>
      <c r="G93" s="28"/>
    </row>
    <row r="94" spans="1:7">
      <c r="A94" s="28"/>
      <c r="B94" s="28"/>
      <c r="C94" s="28"/>
      <c r="D94" s="231"/>
      <c r="E94" s="28"/>
      <c r="F94" s="57"/>
      <c r="G94" s="28"/>
    </row>
    <row r="95" spans="1:7">
      <c r="A95" s="28"/>
      <c r="B95" s="28"/>
      <c r="C95" s="28"/>
      <c r="D95" s="231"/>
      <c r="E95" s="28"/>
      <c r="F95" s="57"/>
      <c r="G95" s="28"/>
    </row>
    <row r="96" spans="1:7">
      <c r="A96" s="28"/>
      <c r="B96" s="28"/>
      <c r="C96" s="28"/>
      <c r="D96" s="231"/>
      <c r="E96" s="28"/>
      <c r="F96" s="57"/>
      <c r="G96" s="28"/>
    </row>
    <row r="97" spans="1:7">
      <c r="A97" s="28"/>
      <c r="B97" s="28"/>
      <c r="C97" s="28"/>
      <c r="D97" s="231"/>
      <c r="E97" s="28"/>
      <c r="F97" s="57"/>
      <c r="G97" s="28"/>
    </row>
    <row r="98" spans="1:7">
      <c r="A98" s="28"/>
      <c r="B98" s="28"/>
      <c r="C98" s="28"/>
      <c r="D98" s="231"/>
      <c r="E98" s="28"/>
      <c r="F98" s="57"/>
      <c r="G98" s="28"/>
    </row>
    <row r="99" spans="1:7">
      <c r="A99" s="28"/>
      <c r="B99" s="28"/>
      <c r="C99" s="28"/>
      <c r="D99" s="231"/>
      <c r="E99" s="28"/>
      <c r="F99" s="57"/>
      <c r="G99" s="28"/>
    </row>
    <row r="100" spans="1:7">
      <c r="A100" s="28"/>
      <c r="B100" s="28"/>
      <c r="C100" s="28"/>
      <c r="D100" s="231"/>
      <c r="E100" s="28"/>
      <c r="F100" s="57"/>
      <c r="G100" s="28"/>
    </row>
    <row r="101" spans="1:7">
      <c r="A101" s="28"/>
      <c r="B101" s="28"/>
      <c r="C101" s="28"/>
      <c r="D101" s="231"/>
      <c r="E101" s="28"/>
      <c r="F101" s="57"/>
      <c r="G101" s="28"/>
    </row>
    <row r="102" spans="1:7">
      <c r="A102" s="28"/>
      <c r="B102" s="28"/>
      <c r="C102" s="28"/>
      <c r="D102" s="231"/>
      <c r="E102" s="28"/>
      <c r="F102" s="57"/>
      <c r="G102" s="28"/>
    </row>
    <row r="103" spans="1:7">
      <c r="A103" s="28"/>
      <c r="B103" s="28"/>
      <c r="C103" s="28"/>
      <c r="D103" s="231"/>
      <c r="E103" s="28"/>
      <c r="F103" s="57"/>
      <c r="G103" s="28"/>
    </row>
    <row r="104" spans="1:7">
      <c r="A104" s="28"/>
      <c r="B104" s="28"/>
      <c r="C104" s="28"/>
      <c r="D104" s="231"/>
      <c r="E104" s="28"/>
      <c r="F104" s="57"/>
      <c r="G104" s="28"/>
    </row>
    <row r="105" spans="1:7">
      <c r="A105" s="28"/>
      <c r="B105" s="28"/>
      <c r="C105" s="28"/>
      <c r="D105" s="231"/>
      <c r="E105" s="28"/>
      <c r="F105" s="57"/>
      <c r="G105" s="28"/>
    </row>
    <row r="106" spans="1:7">
      <c r="A106" s="28"/>
      <c r="B106" s="28"/>
      <c r="C106" s="28"/>
      <c r="D106" s="231"/>
      <c r="E106" s="28"/>
      <c r="F106" s="57"/>
      <c r="G106" s="28"/>
    </row>
    <row r="107" spans="1:7">
      <c r="A107" s="28"/>
      <c r="B107" s="28"/>
      <c r="C107" s="28"/>
      <c r="D107" s="231"/>
      <c r="E107" s="28"/>
      <c r="F107" s="57"/>
      <c r="G107" s="28"/>
    </row>
    <row r="108" spans="1:7">
      <c r="A108" s="28"/>
      <c r="B108" s="28"/>
      <c r="C108" s="28"/>
      <c r="D108" s="231"/>
      <c r="E108" s="28"/>
      <c r="F108" s="57"/>
      <c r="G108" s="28"/>
    </row>
    <row r="109" spans="1:7">
      <c r="A109" s="28"/>
      <c r="B109" s="28"/>
      <c r="C109" s="28"/>
      <c r="D109" s="231"/>
      <c r="E109" s="28"/>
      <c r="F109" s="57"/>
      <c r="G109" s="28"/>
    </row>
    <row r="110" spans="1:7">
      <c r="A110" s="28"/>
      <c r="B110" s="28"/>
      <c r="C110" s="28"/>
      <c r="D110" s="231"/>
      <c r="E110" s="28"/>
      <c r="F110" s="57"/>
      <c r="G110" s="28"/>
    </row>
    <row r="111" spans="1:7">
      <c r="A111" s="28"/>
      <c r="B111" s="28"/>
      <c r="C111" s="28"/>
      <c r="D111" s="231"/>
      <c r="E111" s="28"/>
      <c r="F111" s="57"/>
      <c r="G111" s="28"/>
    </row>
    <row r="112" spans="1:7">
      <c r="A112" s="28"/>
      <c r="B112" s="28"/>
      <c r="C112" s="28"/>
      <c r="D112" s="231"/>
      <c r="E112" s="28"/>
      <c r="F112" s="57"/>
      <c r="G112" s="28"/>
    </row>
    <row r="113" spans="1:7">
      <c r="A113" s="28"/>
      <c r="B113" s="28"/>
      <c r="C113" s="28"/>
      <c r="D113" s="231"/>
      <c r="E113" s="28"/>
      <c r="F113" s="57"/>
      <c r="G113" s="28"/>
    </row>
    <row r="114" spans="1:7">
      <c r="A114" s="28"/>
      <c r="B114" s="28"/>
      <c r="C114" s="28"/>
      <c r="D114" s="231"/>
      <c r="E114" s="28"/>
      <c r="F114" s="57"/>
      <c r="G114" s="28"/>
    </row>
    <row r="115" spans="1:7">
      <c r="A115" s="28"/>
      <c r="B115" s="28"/>
      <c r="C115" s="28"/>
      <c r="D115" s="231"/>
      <c r="E115" s="28"/>
      <c r="F115" s="57"/>
      <c r="G115" s="28"/>
    </row>
    <row r="116" spans="1:7">
      <c r="A116" s="28"/>
      <c r="B116" s="28"/>
      <c r="C116" s="28"/>
      <c r="D116" s="231"/>
      <c r="E116" s="28"/>
      <c r="F116" s="57"/>
      <c r="G116" s="28"/>
    </row>
    <row r="117" spans="1:7">
      <c r="A117" s="28"/>
      <c r="B117" s="28"/>
      <c r="C117" s="28"/>
      <c r="D117" s="231"/>
      <c r="E117" s="28"/>
      <c r="F117" s="57"/>
      <c r="G117" s="28"/>
    </row>
    <row r="118" spans="1:7">
      <c r="A118" s="28"/>
      <c r="B118" s="28"/>
      <c r="C118" s="28"/>
      <c r="D118" s="231"/>
      <c r="E118" s="28"/>
      <c r="F118" s="57"/>
      <c r="G118" s="28"/>
    </row>
    <row r="119" spans="1:7">
      <c r="A119" s="28"/>
      <c r="B119" s="28"/>
      <c r="C119" s="28"/>
      <c r="D119" s="231"/>
      <c r="E119" s="28"/>
      <c r="F119" s="57"/>
      <c r="G119" s="28"/>
    </row>
    <row r="120" spans="1:7">
      <c r="A120" s="28"/>
      <c r="B120" s="28"/>
      <c r="C120" s="28"/>
      <c r="D120" s="231"/>
      <c r="E120" s="28"/>
      <c r="F120" s="57"/>
      <c r="G120" s="28"/>
    </row>
    <row r="121" spans="1:7">
      <c r="A121" s="28"/>
      <c r="B121" s="28"/>
      <c r="C121" s="28"/>
      <c r="D121" s="231"/>
      <c r="E121" s="28"/>
      <c r="F121" s="57"/>
      <c r="G121" s="28"/>
    </row>
    <row r="122" spans="1:7">
      <c r="A122" s="28"/>
      <c r="B122" s="28"/>
      <c r="C122" s="28"/>
      <c r="D122" s="231"/>
      <c r="E122" s="28"/>
      <c r="F122" s="57"/>
      <c r="G122" s="28"/>
    </row>
    <row r="123" spans="1:7">
      <c r="A123" s="28"/>
      <c r="B123" s="28"/>
      <c r="C123" s="28"/>
      <c r="D123" s="231"/>
      <c r="E123" s="28"/>
      <c r="F123" s="57"/>
      <c r="G123" s="28"/>
    </row>
    <row r="124" spans="1:7">
      <c r="A124" s="28"/>
      <c r="B124" s="28"/>
      <c r="C124" s="28"/>
      <c r="D124" s="231"/>
      <c r="E124" s="28"/>
      <c r="F124" s="57"/>
      <c r="G124" s="28"/>
    </row>
    <row r="125" spans="1:7">
      <c r="A125" s="28"/>
      <c r="B125" s="28"/>
      <c r="C125" s="28"/>
      <c r="D125" s="231"/>
      <c r="E125" s="28"/>
      <c r="F125" s="57"/>
      <c r="G125" s="28"/>
    </row>
    <row r="126" spans="1:7">
      <c r="A126" s="28"/>
      <c r="B126" s="28"/>
      <c r="C126" s="28"/>
      <c r="D126" s="231"/>
      <c r="E126" s="28"/>
      <c r="F126" s="57"/>
      <c r="G126" s="28"/>
    </row>
    <row r="127" spans="1:7">
      <c r="A127" s="28"/>
      <c r="B127" s="28"/>
      <c r="C127" s="28"/>
      <c r="D127" s="231"/>
      <c r="E127" s="28"/>
      <c r="F127" s="57"/>
      <c r="G127" s="28"/>
    </row>
    <row r="128" spans="1:7">
      <c r="A128" s="28"/>
      <c r="B128" s="28"/>
      <c r="C128" s="28"/>
      <c r="D128" s="231"/>
      <c r="E128" s="28"/>
      <c r="F128" s="57"/>
      <c r="G128" s="28"/>
    </row>
    <row r="129" spans="1:7">
      <c r="A129" s="28"/>
      <c r="B129" s="28"/>
      <c r="C129" s="28"/>
      <c r="D129" s="231"/>
      <c r="E129" s="28"/>
      <c r="F129" s="57"/>
      <c r="G129" s="28"/>
    </row>
    <row r="130" spans="1:7">
      <c r="A130" s="28"/>
      <c r="B130" s="28"/>
      <c r="C130" s="28"/>
      <c r="D130" s="231"/>
      <c r="E130" s="28"/>
      <c r="F130" s="57"/>
      <c r="G130" s="28"/>
    </row>
    <row r="131" spans="1:7">
      <c r="A131" s="28"/>
      <c r="B131" s="28"/>
      <c r="C131" s="28"/>
      <c r="D131" s="231"/>
      <c r="E131" s="28"/>
      <c r="F131" s="57"/>
      <c r="G131" s="28"/>
    </row>
    <row r="132" spans="1:7">
      <c r="A132" s="28"/>
      <c r="B132" s="28"/>
      <c r="C132" s="28"/>
      <c r="D132" s="231"/>
      <c r="E132" s="28"/>
      <c r="F132" s="57"/>
      <c r="G132" s="28"/>
    </row>
    <row r="133" spans="1:7">
      <c r="A133" s="28"/>
      <c r="B133" s="28"/>
      <c r="C133" s="28"/>
      <c r="D133" s="231"/>
      <c r="E133" s="28"/>
      <c r="F133" s="57"/>
      <c r="G133" s="28"/>
    </row>
    <row r="134" spans="1:7">
      <c r="A134" s="28"/>
      <c r="B134" s="28"/>
      <c r="C134" s="28"/>
      <c r="D134" s="231"/>
      <c r="E134" s="28"/>
      <c r="F134" s="57"/>
      <c r="G134" s="28"/>
    </row>
    <row r="135" spans="1:7">
      <c r="A135" s="28"/>
      <c r="B135" s="28"/>
      <c r="C135" s="28"/>
      <c r="D135" s="231"/>
      <c r="E135" s="28"/>
      <c r="F135" s="57"/>
      <c r="G135" s="28"/>
    </row>
    <row r="136" spans="1:7">
      <c r="A136" s="28"/>
      <c r="B136" s="28"/>
      <c r="C136" s="28"/>
      <c r="D136" s="231"/>
      <c r="E136" s="28"/>
      <c r="F136" s="57"/>
      <c r="G136" s="28"/>
    </row>
    <row r="137" spans="1:7">
      <c r="A137" s="28"/>
      <c r="B137" s="28"/>
      <c r="C137" s="28"/>
      <c r="D137" s="231"/>
      <c r="E137" s="28"/>
      <c r="F137" s="57"/>
      <c r="G137" s="28"/>
    </row>
    <row r="138" spans="1:7">
      <c r="A138" s="28"/>
      <c r="B138" s="28"/>
      <c r="C138" s="28"/>
      <c r="D138" s="231"/>
      <c r="E138" s="28"/>
      <c r="F138" s="57"/>
      <c r="G138" s="28"/>
    </row>
    <row r="139" spans="1:7">
      <c r="A139" s="28"/>
      <c r="B139" s="28"/>
      <c r="C139" s="28"/>
      <c r="D139" s="231"/>
      <c r="E139" s="28"/>
      <c r="F139" s="57"/>
      <c r="G139" s="28"/>
    </row>
    <row r="140" spans="1:7">
      <c r="A140" s="28"/>
      <c r="B140" s="28"/>
      <c r="C140" s="28"/>
      <c r="D140" s="231"/>
      <c r="E140" s="28"/>
      <c r="F140" s="57"/>
      <c r="G140" s="28"/>
    </row>
    <row r="141" spans="1:7">
      <c r="A141" s="28"/>
      <c r="B141" s="28"/>
      <c r="C141" s="28"/>
      <c r="D141" s="231"/>
      <c r="E141" s="28"/>
      <c r="F141" s="57"/>
      <c r="G141" s="28"/>
    </row>
    <row r="142" spans="1:7">
      <c r="A142" s="28"/>
      <c r="B142" s="28"/>
      <c r="C142" s="28"/>
      <c r="D142" s="231"/>
      <c r="E142" s="28"/>
      <c r="F142" s="57"/>
      <c r="G142" s="28"/>
    </row>
    <row r="143" spans="1:7">
      <c r="A143" s="28"/>
      <c r="B143" s="28"/>
      <c r="C143" s="28"/>
      <c r="D143" s="231"/>
      <c r="E143" s="28"/>
      <c r="F143" s="57"/>
      <c r="G143" s="28"/>
    </row>
    <row r="144" spans="1:7">
      <c r="A144" s="28"/>
      <c r="B144" s="28"/>
      <c r="C144" s="28"/>
      <c r="D144" s="231"/>
      <c r="E144" s="28"/>
      <c r="F144" s="57"/>
      <c r="G144" s="28"/>
    </row>
    <row r="145" spans="1:7">
      <c r="A145" s="28"/>
      <c r="B145" s="28"/>
      <c r="C145" s="28"/>
      <c r="D145" s="231"/>
      <c r="E145" s="28"/>
      <c r="F145" s="57"/>
      <c r="G145" s="28"/>
    </row>
    <row r="146" spans="1:7">
      <c r="A146" s="28"/>
      <c r="B146" s="28"/>
      <c r="C146" s="28"/>
      <c r="D146" s="231"/>
      <c r="E146" s="28"/>
      <c r="F146" s="57"/>
      <c r="G146" s="28"/>
    </row>
    <row r="147" spans="1:7">
      <c r="A147" s="28"/>
      <c r="B147" s="28"/>
      <c r="C147" s="28"/>
      <c r="D147" s="231"/>
      <c r="E147" s="28"/>
      <c r="F147" s="57"/>
      <c r="G147" s="28"/>
    </row>
    <row r="148" spans="1:7">
      <c r="A148" s="28"/>
      <c r="B148" s="28"/>
      <c r="C148" s="28"/>
      <c r="D148" s="231"/>
      <c r="E148" s="28"/>
      <c r="F148" s="57"/>
      <c r="G148" s="28"/>
    </row>
    <row r="149" spans="1:7">
      <c r="A149" s="28"/>
      <c r="B149" s="28"/>
      <c r="C149" s="28"/>
      <c r="D149" s="231"/>
      <c r="E149" s="28"/>
      <c r="F149" s="57"/>
      <c r="G149" s="28"/>
    </row>
    <row r="150" spans="1:7">
      <c r="A150" s="28"/>
      <c r="B150" s="28"/>
      <c r="C150" s="28"/>
      <c r="D150" s="231"/>
      <c r="E150" s="28"/>
      <c r="F150" s="57"/>
      <c r="G150" s="28"/>
    </row>
    <row r="151" spans="1:7">
      <c r="A151" s="28"/>
      <c r="B151" s="28"/>
      <c r="C151" s="28"/>
      <c r="D151" s="231"/>
      <c r="E151" s="28"/>
      <c r="F151" s="57"/>
      <c r="G151" s="28"/>
    </row>
    <row r="152" spans="1:7">
      <c r="A152" s="28"/>
      <c r="B152" s="28"/>
      <c r="C152" s="28"/>
      <c r="D152" s="231"/>
      <c r="E152" s="28"/>
      <c r="F152" s="57"/>
      <c r="G152" s="28"/>
    </row>
    <row r="153" spans="1:7">
      <c r="A153" s="28"/>
      <c r="B153" s="28"/>
      <c r="C153" s="28"/>
      <c r="D153" s="231"/>
      <c r="E153" s="28"/>
      <c r="F153" s="57"/>
      <c r="G153" s="28"/>
    </row>
    <row r="154" spans="1:7">
      <c r="A154" s="28"/>
      <c r="B154" s="28"/>
      <c r="C154" s="28"/>
      <c r="D154" s="231"/>
      <c r="E154" s="28"/>
      <c r="F154" s="57"/>
      <c r="G154" s="28"/>
    </row>
    <row r="155" spans="1:7">
      <c r="A155" s="28"/>
      <c r="B155" s="28"/>
      <c r="C155" s="28"/>
      <c r="D155" s="231"/>
      <c r="E155" s="28"/>
      <c r="F155" s="57"/>
      <c r="G155" s="28"/>
    </row>
    <row r="156" spans="1:7">
      <c r="A156" s="28"/>
      <c r="B156" s="28"/>
      <c r="C156" s="28"/>
      <c r="D156" s="231"/>
      <c r="E156" s="28"/>
      <c r="F156" s="57"/>
      <c r="G156" s="28"/>
    </row>
    <row r="157" spans="1:7">
      <c r="A157" s="28"/>
      <c r="B157" s="28"/>
      <c r="C157" s="28"/>
      <c r="D157" s="231"/>
      <c r="E157" s="28"/>
      <c r="F157" s="57"/>
      <c r="G157" s="28"/>
    </row>
    <row r="158" spans="1:7">
      <c r="A158" s="28"/>
      <c r="B158" s="28"/>
      <c r="C158" s="28"/>
      <c r="D158" s="231"/>
      <c r="E158" s="28"/>
      <c r="F158" s="57"/>
      <c r="G158" s="28"/>
    </row>
    <row r="159" spans="1:7">
      <c r="A159" s="28"/>
      <c r="B159" s="28"/>
      <c r="C159" s="28"/>
      <c r="D159" s="231"/>
      <c r="E159" s="28"/>
      <c r="F159" s="57"/>
      <c r="G159" s="28"/>
    </row>
    <row r="160" spans="1:7">
      <c r="A160" s="28"/>
      <c r="B160" s="28"/>
      <c r="C160" s="28"/>
      <c r="D160" s="231"/>
      <c r="E160" s="28"/>
      <c r="F160" s="57"/>
      <c r="G160" s="28"/>
    </row>
    <row r="161" spans="1:7">
      <c r="A161" s="28"/>
      <c r="B161" s="28"/>
      <c r="C161" s="28"/>
      <c r="D161" s="231"/>
      <c r="E161" s="28"/>
      <c r="F161" s="57"/>
      <c r="G161" s="28"/>
    </row>
    <row r="162" spans="1:7">
      <c r="A162" s="28"/>
      <c r="B162" s="28"/>
      <c r="C162" s="28"/>
      <c r="D162" s="231"/>
      <c r="E162" s="28"/>
      <c r="F162" s="57"/>
      <c r="G162" s="28"/>
    </row>
    <row r="163" spans="1:7">
      <c r="A163" s="28"/>
      <c r="B163" s="28"/>
      <c r="C163" s="28"/>
      <c r="D163" s="231"/>
      <c r="E163" s="28"/>
      <c r="F163" s="57"/>
      <c r="G163" s="28"/>
    </row>
    <row r="164" spans="1:7">
      <c r="A164" s="28"/>
      <c r="B164" s="28"/>
      <c r="C164" s="28"/>
      <c r="D164" s="231"/>
      <c r="E164" s="28"/>
      <c r="F164" s="57"/>
      <c r="G164" s="28"/>
    </row>
    <row r="165" spans="1:7">
      <c r="A165" s="28"/>
      <c r="B165" s="28"/>
      <c r="C165" s="28"/>
      <c r="D165" s="231"/>
      <c r="E165" s="28"/>
      <c r="F165" s="57"/>
      <c r="G165" s="28"/>
    </row>
    <row r="166" spans="1:7">
      <c r="A166" s="28"/>
      <c r="B166" s="28"/>
      <c r="C166" s="28"/>
      <c r="D166" s="231"/>
      <c r="E166" s="28"/>
      <c r="F166" s="57"/>
      <c r="G166" s="28"/>
    </row>
    <row r="167" spans="1:7">
      <c r="A167" s="28"/>
      <c r="B167" s="28"/>
      <c r="C167" s="28"/>
      <c r="D167" s="231"/>
      <c r="E167" s="28"/>
      <c r="F167" s="57"/>
      <c r="G167" s="28"/>
    </row>
    <row r="168" spans="1:7">
      <c r="A168" s="28"/>
      <c r="B168" s="28"/>
      <c r="C168" s="28"/>
      <c r="D168" s="231"/>
      <c r="E168" s="28"/>
      <c r="F168" s="57"/>
      <c r="G168" s="28"/>
    </row>
    <row r="169" spans="1:7">
      <c r="A169" s="28"/>
      <c r="B169" s="28"/>
      <c r="C169" s="28"/>
      <c r="D169" s="231"/>
      <c r="E169" s="28"/>
      <c r="F169" s="57"/>
      <c r="G169" s="28"/>
    </row>
    <row r="170" spans="1:7">
      <c r="A170" s="28"/>
      <c r="B170" s="28"/>
      <c r="C170" s="28"/>
      <c r="D170" s="231"/>
      <c r="E170" s="28"/>
      <c r="F170" s="57"/>
      <c r="G170" s="28"/>
    </row>
    <row r="171" spans="1:7">
      <c r="A171" s="28"/>
      <c r="B171" s="28"/>
      <c r="C171" s="28"/>
      <c r="D171" s="231"/>
      <c r="E171" s="28"/>
      <c r="F171" s="57"/>
      <c r="G171" s="28"/>
    </row>
    <row r="172" spans="1:7">
      <c r="A172" s="28"/>
      <c r="B172" s="28"/>
      <c r="C172" s="28"/>
      <c r="D172" s="231"/>
      <c r="E172" s="28"/>
      <c r="F172" s="57"/>
      <c r="G172" s="28"/>
    </row>
    <row r="173" spans="1:7">
      <c r="A173" s="28"/>
      <c r="B173" s="28"/>
      <c r="C173" s="28"/>
      <c r="D173" s="231"/>
      <c r="E173" s="28"/>
      <c r="F173" s="57"/>
      <c r="G173" s="28"/>
    </row>
    <row r="174" spans="1:7">
      <c r="A174" s="28"/>
      <c r="B174" s="28"/>
      <c r="C174" s="28"/>
      <c r="D174" s="231"/>
      <c r="E174" s="28"/>
      <c r="F174" s="57"/>
      <c r="G174" s="28"/>
    </row>
    <row r="175" spans="1:7">
      <c r="A175" s="28"/>
      <c r="B175" s="28"/>
      <c r="C175" s="28"/>
      <c r="D175" s="231"/>
      <c r="E175" s="28"/>
      <c r="F175" s="57"/>
      <c r="G175" s="28"/>
    </row>
    <row r="176" spans="1:7">
      <c r="A176" s="28"/>
      <c r="B176" s="28"/>
      <c r="C176" s="28"/>
      <c r="D176" s="231"/>
      <c r="E176" s="28"/>
      <c r="F176" s="57"/>
      <c r="G176" s="28"/>
    </row>
    <row r="177" spans="1:7">
      <c r="A177" s="28"/>
      <c r="B177" s="28"/>
      <c r="C177" s="28"/>
      <c r="D177" s="231"/>
      <c r="E177" s="28"/>
      <c r="F177" s="57"/>
      <c r="G177" s="28"/>
    </row>
    <row r="178" spans="1:7">
      <c r="A178" s="28"/>
      <c r="B178" s="28"/>
      <c r="C178" s="28"/>
      <c r="D178" s="231"/>
      <c r="E178" s="28"/>
      <c r="F178" s="57"/>
      <c r="G178" s="28"/>
    </row>
    <row r="179" spans="1:7">
      <c r="A179" s="28"/>
      <c r="B179" s="28"/>
      <c r="C179" s="28"/>
      <c r="D179" s="231"/>
      <c r="E179" s="28"/>
      <c r="F179" s="57"/>
      <c r="G179" s="28"/>
    </row>
    <row r="180" spans="1:7">
      <c r="A180" s="28"/>
      <c r="B180" s="28"/>
      <c r="C180" s="28"/>
      <c r="D180" s="231"/>
      <c r="E180" s="28"/>
      <c r="F180" s="57"/>
      <c r="G180" s="28"/>
    </row>
    <row r="181" spans="1:7">
      <c r="A181" s="28"/>
      <c r="B181" s="28"/>
      <c r="C181" s="28"/>
      <c r="D181" s="231"/>
      <c r="E181" s="28"/>
      <c r="F181" s="57"/>
      <c r="G181" s="28"/>
    </row>
    <row r="182" spans="1:7">
      <c r="A182" s="28"/>
      <c r="B182" s="28"/>
      <c r="C182" s="28"/>
      <c r="D182" s="231"/>
      <c r="E182" s="28"/>
      <c r="F182" s="57"/>
      <c r="G182" s="28"/>
    </row>
    <row r="183" spans="1:7">
      <c r="A183" s="28"/>
      <c r="B183" s="28"/>
      <c r="C183" s="28"/>
      <c r="D183" s="231"/>
      <c r="E183" s="28"/>
      <c r="F183" s="57"/>
      <c r="G183" s="28"/>
    </row>
    <row r="184" spans="1:7">
      <c r="A184" s="28"/>
      <c r="B184" s="28"/>
      <c r="C184" s="28"/>
      <c r="D184" s="231"/>
      <c r="E184" s="28"/>
      <c r="F184" s="57"/>
      <c r="G184" s="28"/>
    </row>
    <row r="185" spans="1:7">
      <c r="A185" s="28"/>
      <c r="B185" s="28"/>
      <c r="C185" s="28"/>
      <c r="D185" s="231"/>
      <c r="E185" s="28"/>
      <c r="F185" s="57"/>
      <c r="G185" s="28"/>
    </row>
    <row r="186" spans="1:7">
      <c r="A186" s="28"/>
      <c r="B186" s="28"/>
      <c r="C186" s="28"/>
      <c r="D186" s="231"/>
      <c r="E186" s="28"/>
      <c r="F186" s="57"/>
      <c r="G186" s="28"/>
    </row>
    <row r="187" spans="1:7">
      <c r="A187" s="28"/>
      <c r="B187" s="28"/>
      <c r="C187" s="28"/>
      <c r="D187" s="231"/>
      <c r="E187" s="28"/>
      <c r="F187" s="57"/>
      <c r="G187" s="28"/>
    </row>
    <row r="188" spans="1:7">
      <c r="A188" s="28"/>
      <c r="B188" s="28"/>
      <c r="C188" s="28"/>
      <c r="D188" s="231"/>
      <c r="E188" s="28"/>
      <c r="F188" s="57"/>
      <c r="G188" s="28"/>
    </row>
    <row r="189" spans="1:7">
      <c r="A189" s="28"/>
      <c r="B189" s="28"/>
      <c r="C189" s="28"/>
      <c r="D189" s="231"/>
      <c r="E189" s="28"/>
      <c r="F189" s="57"/>
      <c r="G189" s="28"/>
    </row>
    <row r="190" spans="1:7">
      <c r="A190" s="28"/>
      <c r="B190" s="28"/>
      <c r="C190" s="28"/>
      <c r="D190" s="231"/>
      <c r="E190" s="28"/>
      <c r="F190" s="57"/>
      <c r="G190" s="28"/>
    </row>
    <row r="191" spans="1:7">
      <c r="A191" s="28"/>
      <c r="B191" s="28"/>
      <c r="C191" s="28"/>
      <c r="D191" s="231"/>
      <c r="E191" s="28"/>
      <c r="F191" s="57"/>
      <c r="G191" s="28"/>
    </row>
    <row r="192" spans="1:7">
      <c r="A192" s="28"/>
      <c r="B192" s="28"/>
      <c r="C192" s="28"/>
      <c r="D192" s="231"/>
      <c r="E192" s="28"/>
      <c r="F192" s="57"/>
      <c r="G192" s="28"/>
    </row>
    <row r="193" spans="1:7">
      <c r="A193" s="28"/>
      <c r="B193" s="28"/>
      <c r="C193" s="28"/>
      <c r="D193" s="231"/>
      <c r="E193" s="28"/>
      <c r="F193" s="57"/>
      <c r="G193" s="28"/>
    </row>
    <row r="194" spans="1:7">
      <c r="A194" s="28"/>
      <c r="B194" s="28"/>
      <c r="C194" s="28"/>
      <c r="D194" s="231"/>
      <c r="E194" s="28"/>
      <c r="F194" s="57"/>
      <c r="G194" s="28"/>
    </row>
    <row r="195" spans="1:7">
      <c r="A195" s="28"/>
      <c r="B195" s="28"/>
      <c r="C195" s="28"/>
      <c r="D195" s="231"/>
      <c r="E195" s="28"/>
      <c r="F195" s="57"/>
      <c r="G195" s="28"/>
    </row>
    <row r="196" spans="1:7">
      <c r="A196" s="28"/>
      <c r="B196" s="28"/>
      <c r="C196" s="28"/>
      <c r="D196" s="231"/>
      <c r="E196" s="28"/>
      <c r="F196" s="57"/>
      <c r="G196" s="28"/>
    </row>
    <row r="197" spans="1:7">
      <c r="A197" s="28"/>
      <c r="B197" s="28"/>
      <c r="C197" s="28"/>
      <c r="D197" s="231"/>
      <c r="E197" s="28"/>
      <c r="F197" s="57"/>
      <c r="G197" s="28"/>
    </row>
    <row r="198" spans="1:7">
      <c r="A198" s="28"/>
      <c r="B198" s="28"/>
      <c r="C198" s="28"/>
      <c r="D198" s="231"/>
      <c r="E198" s="28"/>
      <c r="F198" s="57"/>
      <c r="G198" s="28"/>
    </row>
    <row r="199" spans="1:7">
      <c r="A199" s="28"/>
      <c r="B199" s="28"/>
      <c r="C199" s="28"/>
      <c r="D199" s="231"/>
      <c r="E199" s="28"/>
      <c r="F199" s="57"/>
      <c r="G199" s="28"/>
    </row>
    <row r="200" spans="1:7">
      <c r="A200" s="28"/>
      <c r="B200" s="28"/>
      <c r="C200" s="28"/>
      <c r="D200" s="231"/>
      <c r="E200" s="28"/>
      <c r="F200" s="57"/>
      <c r="G200" s="28"/>
    </row>
    <row r="201" spans="1:7">
      <c r="A201" s="28"/>
      <c r="B201" s="28"/>
      <c r="C201" s="28"/>
      <c r="D201" s="231"/>
      <c r="E201" s="28"/>
      <c r="F201" s="57"/>
      <c r="G201" s="28"/>
    </row>
    <row r="202" spans="1:7">
      <c r="A202" s="28"/>
      <c r="B202" s="28"/>
      <c r="C202" s="28"/>
      <c r="D202" s="231"/>
      <c r="E202" s="28"/>
      <c r="F202" s="57"/>
      <c r="G202" s="28"/>
    </row>
    <row r="203" spans="1:7">
      <c r="A203" s="28"/>
      <c r="B203" s="28"/>
      <c r="C203" s="28"/>
      <c r="D203" s="231"/>
      <c r="E203" s="28"/>
      <c r="F203" s="57"/>
      <c r="G203" s="28"/>
    </row>
    <row r="204" spans="1:7">
      <c r="A204" s="28"/>
      <c r="B204" s="28"/>
      <c r="C204" s="28"/>
      <c r="D204" s="231"/>
      <c r="E204" s="28"/>
      <c r="F204" s="57"/>
      <c r="G204" s="28"/>
    </row>
    <row r="205" spans="1:7">
      <c r="A205" s="28"/>
      <c r="B205" s="28"/>
      <c r="C205" s="28"/>
      <c r="D205" s="231"/>
      <c r="E205" s="28"/>
      <c r="F205" s="57"/>
      <c r="G205" s="28"/>
    </row>
    <row r="206" spans="1:7">
      <c r="A206" s="28"/>
      <c r="B206" s="28"/>
      <c r="C206" s="28"/>
      <c r="D206" s="231"/>
      <c r="E206" s="28"/>
      <c r="F206" s="57"/>
      <c r="G206" s="28"/>
    </row>
    <row r="207" spans="1:7">
      <c r="A207" s="28"/>
      <c r="B207" s="28"/>
      <c r="C207" s="28"/>
      <c r="D207" s="231"/>
      <c r="E207" s="28"/>
      <c r="F207" s="57"/>
      <c r="G207" s="28"/>
    </row>
    <row r="208" spans="1:7">
      <c r="A208" s="28"/>
      <c r="B208" s="28"/>
      <c r="C208" s="28"/>
      <c r="D208" s="231"/>
      <c r="E208" s="28"/>
      <c r="F208" s="57"/>
      <c r="G208" s="28"/>
    </row>
    <row r="209" spans="1:7">
      <c r="A209" s="28"/>
      <c r="B209" s="28"/>
      <c r="C209" s="28"/>
      <c r="D209" s="231"/>
      <c r="E209" s="28"/>
      <c r="F209" s="57"/>
      <c r="G209" s="28"/>
    </row>
    <row r="210" spans="1:7">
      <c r="A210" s="28"/>
      <c r="B210" s="28"/>
      <c r="C210" s="28"/>
      <c r="D210" s="231"/>
      <c r="E210" s="28"/>
      <c r="F210" s="57"/>
      <c r="G210" s="28"/>
    </row>
    <row r="211" spans="1:7">
      <c r="A211" s="28"/>
      <c r="B211" s="28"/>
      <c r="C211" s="28"/>
      <c r="D211" s="231"/>
      <c r="E211" s="28"/>
      <c r="F211" s="57"/>
      <c r="G211" s="28"/>
    </row>
    <row r="212" spans="1:7">
      <c r="A212" s="28"/>
      <c r="B212" s="28"/>
      <c r="C212" s="28"/>
      <c r="D212" s="231"/>
      <c r="E212" s="28"/>
      <c r="F212" s="57"/>
      <c r="G212" s="28"/>
    </row>
    <row r="213" spans="1:7">
      <c r="A213" s="28"/>
      <c r="B213" s="28"/>
      <c r="C213" s="28"/>
      <c r="D213" s="231"/>
      <c r="E213" s="28"/>
      <c r="F213" s="57"/>
      <c r="G213" s="28"/>
    </row>
    <row r="214" spans="1:7">
      <c r="A214" s="28"/>
      <c r="B214" s="28"/>
      <c r="C214" s="28"/>
      <c r="D214" s="231"/>
      <c r="E214" s="28"/>
      <c r="F214" s="57"/>
      <c r="G214" s="28"/>
    </row>
    <row r="215" spans="1:7">
      <c r="A215" s="28"/>
      <c r="B215" s="28"/>
      <c r="C215" s="28"/>
      <c r="D215" s="231"/>
      <c r="E215" s="28"/>
      <c r="F215" s="57"/>
      <c r="G215" s="28"/>
    </row>
    <row r="216" spans="1:7">
      <c r="A216" s="28"/>
      <c r="B216" s="28"/>
      <c r="C216" s="28"/>
      <c r="D216" s="231"/>
      <c r="E216" s="28"/>
      <c r="F216" s="57"/>
      <c r="G216" s="28"/>
    </row>
    <row r="217" spans="1:7">
      <c r="A217" s="28"/>
      <c r="B217" s="28"/>
      <c r="C217" s="28"/>
      <c r="D217" s="231"/>
      <c r="E217" s="28"/>
      <c r="F217" s="57"/>
      <c r="G217" s="28"/>
    </row>
    <row r="218" spans="1:7">
      <c r="A218" s="28"/>
      <c r="B218" s="28"/>
      <c r="C218" s="28"/>
      <c r="D218" s="231"/>
      <c r="E218" s="28"/>
      <c r="F218" s="57"/>
      <c r="G218" s="28"/>
    </row>
    <row r="219" spans="1:7">
      <c r="A219" s="28"/>
      <c r="B219" s="28"/>
      <c r="C219" s="28"/>
      <c r="D219" s="231"/>
      <c r="E219" s="28"/>
      <c r="F219" s="57"/>
      <c r="G219" s="28"/>
    </row>
    <row r="220" spans="1:7">
      <c r="A220" s="28"/>
      <c r="B220" s="28"/>
      <c r="C220" s="28"/>
      <c r="D220" s="231"/>
      <c r="E220" s="28"/>
      <c r="F220" s="57"/>
      <c r="G220" s="28"/>
    </row>
    <row r="221" spans="1:7">
      <c r="A221" s="28"/>
      <c r="B221" s="28"/>
      <c r="C221" s="28"/>
      <c r="D221" s="231"/>
      <c r="E221" s="28"/>
      <c r="F221" s="57"/>
      <c r="G221" s="28"/>
    </row>
    <row r="222" spans="1:7">
      <c r="A222" s="28"/>
      <c r="B222" s="28"/>
      <c r="C222" s="28"/>
      <c r="D222" s="231"/>
      <c r="E222" s="28"/>
      <c r="F222" s="57"/>
      <c r="G222" s="28"/>
    </row>
    <row r="223" spans="1:7">
      <c r="A223" s="28"/>
      <c r="B223" s="28"/>
      <c r="C223" s="28"/>
      <c r="D223" s="231"/>
      <c r="E223" s="28"/>
      <c r="F223" s="57"/>
      <c r="G223" s="28"/>
    </row>
    <row r="224" spans="1:7">
      <c r="A224" s="28"/>
      <c r="B224" s="28"/>
      <c r="C224" s="28"/>
      <c r="D224" s="231"/>
      <c r="E224" s="28"/>
      <c r="F224" s="57"/>
      <c r="G224" s="28"/>
    </row>
    <row r="225" spans="1:7">
      <c r="A225" s="28"/>
      <c r="B225" s="28"/>
      <c r="C225" s="28"/>
      <c r="D225" s="231"/>
      <c r="E225" s="28"/>
      <c r="F225" s="57"/>
      <c r="G225" s="28"/>
    </row>
    <row r="226" spans="1:7">
      <c r="A226" s="28"/>
      <c r="B226" s="28"/>
      <c r="C226" s="28"/>
      <c r="D226" s="231"/>
      <c r="E226" s="28"/>
      <c r="F226" s="57"/>
      <c r="G226" s="28"/>
    </row>
    <row r="227" spans="1:7">
      <c r="A227" s="28"/>
      <c r="B227" s="28"/>
      <c r="C227" s="28"/>
      <c r="D227" s="231"/>
      <c r="E227" s="28"/>
      <c r="F227" s="57"/>
      <c r="G227" s="28"/>
    </row>
    <row r="228" spans="1:7">
      <c r="A228" s="28"/>
      <c r="B228" s="28"/>
      <c r="C228" s="28"/>
      <c r="D228" s="231"/>
      <c r="E228" s="28"/>
      <c r="F228" s="57"/>
      <c r="G228" s="28"/>
    </row>
    <row r="229" spans="1:7">
      <c r="A229" s="28"/>
      <c r="B229" s="28"/>
      <c r="C229" s="28"/>
      <c r="D229" s="231"/>
      <c r="E229" s="28"/>
      <c r="F229" s="57"/>
      <c r="G229" s="28"/>
    </row>
    <row r="230" spans="1:7">
      <c r="A230" s="28"/>
      <c r="B230" s="28"/>
      <c r="C230" s="28"/>
      <c r="D230" s="231"/>
      <c r="E230" s="28"/>
      <c r="F230" s="57"/>
      <c r="G230" s="28"/>
    </row>
    <row r="231" spans="1:7">
      <c r="A231" s="28"/>
      <c r="B231" s="28"/>
      <c r="C231" s="28"/>
      <c r="D231" s="231"/>
      <c r="E231" s="28"/>
      <c r="F231" s="57"/>
      <c r="G231" s="28"/>
    </row>
    <row r="232" spans="1:7">
      <c r="A232" s="28"/>
      <c r="B232" s="28"/>
      <c r="C232" s="28"/>
      <c r="D232" s="231"/>
      <c r="E232" s="28"/>
      <c r="F232" s="57"/>
      <c r="G232" s="28"/>
    </row>
    <row r="233" spans="1:7">
      <c r="A233" s="28"/>
      <c r="B233" s="28"/>
      <c r="C233" s="28"/>
      <c r="D233" s="231"/>
      <c r="E233" s="28"/>
      <c r="F233" s="57"/>
      <c r="G233" s="28"/>
    </row>
    <row r="234" spans="1:7">
      <c r="A234" s="28"/>
      <c r="B234" s="28"/>
      <c r="C234" s="28"/>
      <c r="D234" s="231"/>
      <c r="E234" s="28"/>
      <c r="F234" s="57"/>
      <c r="G234" s="28"/>
    </row>
    <row r="235" spans="1:7">
      <c r="A235" s="28"/>
      <c r="B235" s="28"/>
      <c r="C235" s="28"/>
      <c r="D235" s="231"/>
      <c r="E235" s="28"/>
      <c r="F235" s="57"/>
      <c r="G235" s="28"/>
    </row>
    <row r="236" spans="1:7">
      <c r="A236" s="28"/>
      <c r="B236" s="28"/>
      <c r="C236" s="28"/>
      <c r="D236" s="231"/>
      <c r="E236" s="28"/>
      <c r="F236" s="57"/>
      <c r="G236" s="28"/>
    </row>
    <row r="237" spans="1:7">
      <c r="A237" s="28"/>
      <c r="B237" s="28"/>
      <c r="C237" s="28"/>
      <c r="D237" s="231"/>
      <c r="E237" s="28"/>
      <c r="F237" s="57"/>
      <c r="G237" s="28"/>
    </row>
    <row r="238" spans="1:7">
      <c r="A238" s="28"/>
      <c r="B238" s="28"/>
      <c r="C238" s="28"/>
      <c r="D238" s="231"/>
      <c r="E238" s="28"/>
      <c r="F238" s="57"/>
      <c r="G238" s="28"/>
    </row>
    <row r="239" spans="1:7">
      <c r="A239" s="28"/>
      <c r="B239" s="28"/>
      <c r="C239" s="28"/>
      <c r="D239" s="231"/>
      <c r="E239" s="28"/>
      <c r="F239" s="57"/>
      <c r="G239" s="28"/>
    </row>
    <row r="240" spans="1:7">
      <c r="A240" s="28"/>
      <c r="B240" s="28"/>
      <c r="C240" s="28"/>
      <c r="D240" s="231"/>
      <c r="E240" s="28"/>
      <c r="F240" s="57"/>
      <c r="G240" s="28"/>
    </row>
    <row r="241" spans="1:7">
      <c r="A241" s="28"/>
      <c r="B241" s="28"/>
      <c r="C241" s="28"/>
      <c r="D241" s="231"/>
      <c r="E241" s="28"/>
      <c r="F241" s="57"/>
      <c r="G241" s="28"/>
    </row>
    <row r="242" spans="1:7">
      <c r="A242" s="28"/>
      <c r="B242" s="28"/>
      <c r="C242" s="28"/>
      <c r="D242" s="231"/>
      <c r="E242" s="28"/>
      <c r="F242" s="57"/>
      <c r="G242" s="28"/>
    </row>
    <row r="243" spans="1:7">
      <c r="A243" s="28"/>
      <c r="B243" s="28"/>
      <c r="C243" s="28"/>
      <c r="D243" s="231"/>
      <c r="E243" s="28"/>
      <c r="F243" s="57"/>
      <c r="G243" s="28"/>
    </row>
    <row r="244" spans="1:7">
      <c r="A244" s="28"/>
      <c r="B244" s="28"/>
      <c r="C244" s="28"/>
      <c r="D244" s="231"/>
      <c r="E244" s="28"/>
      <c r="F244" s="57"/>
      <c r="G244" s="28"/>
    </row>
    <row r="245" spans="1:7">
      <c r="A245" s="28"/>
      <c r="B245" s="28"/>
      <c r="C245" s="28"/>
      <c r="D245" s="231"/>
      <c r="E245" s="28"/>
      <c r="F245" s="57"/>
      <c r="G245" s="28"/>
    </row>
    <row r="246" spans="1:7">
      <c r="A246" s="28"/>
      <c r="B246" s="28"/>
      <c r="C246" s="28"/>
      <c r="D246" s="231"/>
      <c r="E246" s="28"/>
      <c r="F246" s="57"/>
      <c r="G246" s="28"/>
    </row>
    <row r="247" spans="1:7">
      <c r="A247" s="28"/>
      <c r="B247" s="28"/>
      <c r="C247" s="28"/>
      <c r="D247" s="231"/>
      <c r="E247" s="28"/>
      <c r="F247" s="57"/>
      <c r="G247" s="28"/>
    </row>
    <row r="248" spans="1:7">
      <c r="A248" s="28"/>
      <c r="B248" s="28"/>
      <c r="C248" s="28"/>
      <c r="D248" s="231"/>
      <c r="E248" s="28"/>
      <c r="F248" s="57"/>
      <c r="G248" s="28"/>
    </row>
    <row r="249" spans="1:7">
      <c r="A249" s="28"/>
      <c r="B249" s="28"/>
      <c r="C249" s="28"/>
      <c r="D249" s="231"/>
      <c r="E249" s="28"/>
      <c r="F249" s="57"/>
      <c r="G249" s="28"/>
    </row>
    <row r="250" spans="1:7">
      <c r="A250" s="28"/>
      <c r="B250" s="28"/>
      <c r="C250" s="28"/>
      <c r="D250" s="231"/>
      <c r="E250" s="28"/>
      <c r="F250" s="57"/>
      <c r="G250" s="28"/>
    </row>
    <row r="251" spans="1:7">
      <c r="A251" s="28"/>
      <c r="B251" s="28"/>
      <c r="C251" s="28"/>
      <c r="D251" s="231"/>
      <c r="E251" s="28"/>
      <c r="F251" s="57"/>
      <c r="G251" s="28"/>
    </row>
    <row r="252" spans="1:7">
      <c r="A252" s="28"/>
      <c r="B252" s="28"/>
      <c r="C252" s="28"/>
      <c r="D252" s="231"/>
      <c r="E252" s="28"/>
      <c r="F252" s="57"/>
      <c r="G252" s="28"/>
    </row>
    <row r="253" spans="1:7">
      <c r="A253" s="28"/>
      <c r="B253" s="28"/>
      <c r="C253" s="28"/>
      <c r="D253" s="231"/>
      <c r="E253" s="28"/>
      <c r="F253" s="57"/>
      <c r="G253" s="28"/>
    </row>
    <row r="254" spans="1:7">
      <c r="A254" s="28"/>
      <c r="B254" s="28"/>
      <c r="C254" s="28"/>
      <c r="D254" s="231"/>
      <c r="E254" s="28"/>
      <c r="F254" s="57"/>
      <c r="G254" s="28"/>
    </row>
    <row r="255" spans="1:7">
      <c r="A255" s="28"/>
      <c r="B255" s="28"/>
      <c r="C255" s="28"/>
      <c r="D255" s="231"/>
      <c r="E255" s="28"/>
      <c r="F255" s="57"/>
      <c r="G255" s="28"/>
    </row>
    <row r="256" spans="1:7">
      <c r="A256" s="28"/>
      <c r="B256" s="28"/>
      <c r="C256" s="28"/>
      <c r="D256" s="231"/>
      <c r="E256" s="28"/>
      <c r="F256" s="57"/>
      <c r="G256" s="28"/>
    </row>
    <row r="257" spans="1:7">
      <c r="A257" s="28"/>
      <c r="B257" s="28"/>
      <c r="C257" s="28"/>
      <c r="D257" s="231"/>
      <c r="E257" s="28"/>
      <c r="F257" s="57"/>
      <c r="G257" s="28"/>
    </row>
    <row r="258" spans="1:7">
      <c r="A258" s="28"/>
      <c r="B258" s="28"/>
      <c r="C258" s="28"/>
      <c r="D258" s="231"/>
      <c r="E258" s="28"/>
      <c r="F258" s="57"/>
      <c r="G258" s="28"/>
    </row>
    <row r="259" spans="1:7">
      <c r="A259" s="28"/>
      <c r="B259" s="28"/>
      <c r="C259" s="28"/>
      <c r="D259" s="231"/>
      <c r="E259" s="28"/>
      <c r="F259" s="57"/>
      <c r="G259" s="28"/>
    </row>
    <row r="260" spans="1:7">
      <c r="A260" s="28"/>
      <c r="B260" s="28"/>
      <c r="C260" s="28"/>
      <c r="D260" s="231"/>
      <c r="E260" s="28"/>
      <c r="F260" s="57"/>
      <c r="G260" s="28"/>
    </row>
    <row r="261" spans="1:7">
      <c r="A261" s="28"/>
      <c r="B261" s="28"/>
      <c r="C261" s="28"/>
      <c r="D261" s="231"/>
      <c r="E261" s="28"/>
      <c r="F261" s="57"/>
      <c r="G261" s="28"/>
    </row>
    <row r="262" spans="1:7">
      <c r="A262" s="28"/>
      <c r="B262" s="28"/>
      <c r="C262" s="28"/>
      <c r="D262" s="231"/>
      <c r="E262" s="28"/>
      <c r="F262" s="57"/>
      <c r="G262" s="28"/>
    </row>
    <row r="263" spans="1:7">
      <c r="A263" s="28"/>
      <c r="B263" s="28"/>
      <c r="C263" s="28"/>
      <c r="D263" s="231"/>
      <c r="E263" s="28"/>
      <c r="F263" s="57"/>
      <c r="G263" s="28"/>
    </row>
    <row r="264" spans="1:7">
      <c r="A264" s="28"/>
      <c r="B264" s="28"/>
      <c r="C264" s="28"/>
      <c r="D264" s="231"/>
      <c r="E264" s="28"/>
      <c r="F264" s="57"/>
      <c r="G264" s="28"/>
    </row>
    <row r="265" spans="1:7">
      <c r="A265" s="28"/>
      <c r="B265" s="28"/>
      <c r="C265" s="28"/>
      <c r="D265" s="231"/>
      <c r="E265" s="28"/>
      <c r="F265" s="57"/>
      <c r="G265" s="28"/>
    </row>
    <row r="266" spans="1:7">
      <c r="A266" s="28"/>
      <c r="B266" s="28"/>
      <c r="C266" s="28"/>
      <c r="D266" s="231"/>
      <c r="E266" s="28"/>
      <c r="F266" s="57"/>
      <c r="G266" s="28"/>
    </row>
    <row r="267" spans="1:7">
      <c r="A267" s="28"/>
      <c r="B267" s="28"/>
      <c r="C267" s="28"/>
      <c r="D267" s="231"/>
      <c r="E267" s="28"/>
      <c r="F267" s="57"/>
      <c r="G267" s="28"/>
    </row>
    <row r="268" spans="1:7">
      <c r="A268" s="28"/>
      <c r="B268" s="28"/>
      <c r="C268" s="28"/>
      <c r="D268" s="231"/>
      <c r="E268" s="28"/>
      <c r="F268" s="57"/>
      <c r="G268" s="28"/>
    </row>
    <row r="269" spans="1:7">
      <c r="A269" s="28"/>
      <c r="B269" s="28"/>
      <c r="C269" s="28"/>
      <c r="D269" s="231"/>
      <c r="E269" s="28"/>
      <c r="F269" s="57"/>
      <c r="G269" s="28"/>
    </row>
    <row r="270" spans="1:7">
      <c r="A270" s="28"/>
      <c r="B270" s="28"/>
      <c r="C270" s="28"/>
      <c r="D270" s="231"/>
      <c r="E270" s="28"/>
      <c r="F270" s="57"/>
      <c r="G270" s="28"/>
    </row>
    <row r="271" spans="1:7">
      <c r="A271" s="28"/>
      <c r="B271" s="28"/>
      <c r="C271" s="28"/>
      <c r="D271" s="231"/>
      <c r="E271" s="28"/>
      <c r="F271" s="57"/>
      <c r="G271" s="28"/>
    </row>
    <row r="272" spans="1:7">
      <c r="A272" s="28"/>
      <c r="B272" s="28"/>
      <c r="C272" s="28"/>
      <c r="D272" s="231"/>
      <c r="E272" s="28"/>
      <c r="F272" s="57"/>
      <c r="G272" s="28"/>
    </row>
    <row r="273" spans="1:7">
      <c r="A273" s="28"/>
      <c r="B273" s="28"/>
      <c r="C273" s="28"/>
      <c r="D273" s="231"/>
      <c r="E273" s="28"/>
      <c r="F273" s="57"/>
      <c r="G273" s="28"/>
    </row>
    <row r="274" spans="1:7">
      <c r="A274" s="28"/>
      <c r="B274" s="28"/>
      <c r="C274" s="28"/>
      <c r="D274" s="231"/>
      <c r="E274" s="28"/>
      <c r="F274" s="57"/>
      <c r="G274" s="28"/>
    </row>
    <row r="275" spans="1:7">
      <c r="A275" s="28"/>
      <c r="B275" s="28"/>
      <c r="C275" s="28"/>
      <c r="D275" s="231"/>
      <c r="E275" s="28"/>
      <c r="F275" s="57"/>
      <c r="G275" s="28"/>
    </row>
    <row r="276" spans="1:7">
      <c r="A276" s="28"/>
      <c r="B276" s="28"/>
      <c r="C276" s="28"/>
      <c r="D276" s="231"/>
      <c r="E276" s="28"/>
      <c r="F276" s="57"/>
      <c r="G276" s="28"/>
    </row>
    <row r="277" spans="1:7">
      <c r="A277" s="28"/>
      <c r="B277" s="28"/>
      <c r="C277" s="28"/>
      <c r="D277" s="231"/>
      <c r="E277" s="28"/>
      <c r="F277" s="57"/>
      <c r="G277" s="28"/>
    </row>
    <row r="278" spans="1:7">
      <c r="A278" s="28"/>
      <c r="B278" s="28"/>
      <c r="C278" s="28"/>
      <c r="D278" s="231"/>
      <c r="E278" s="28"/>
      <c r="F278" s="57"/>
      <c r="G278" s="28"/>
    </row>
    <row r="279" spans="1:7">
      <c r="A279" s="28"/>
      <c r="B279" s="28"/>
      <c r="C279" s="28"/>
      <c r="D279" s="231"/>
      <c r="E279" s="28"/>
      <c r="F279" s="57"/>
      <c r="G279" s="28"/>
    </row>
    <row r="280" spans="1:7">
      <c r="A280" s="28"/>
      <c r="B280" s="28"/>
      <c r="C280" s="28"/>
      <c r="D280" s="231"/>
      <c r="E280" s="28"/>
      <c r="F280" s="57"/>
      <c r="G280" s="28"/>
    </row>
    <row r="281" spans="1:7">
      <c r="A281" s="28"/>
      <c r="B281" s="28"/>
      <c r="C281" s="28"/>
      <c r="D281" s="231"/>
      <c r="E281" s="28"/>
      <c r="F281" s="57"/>
      <c r="G281" s="28"/>
    </row>
    <row r="282" spans="1:7">
      <c r="A282" s="28"/>
      <c r="B282" s="28"/>
      <c r="C282" s="28"/>
      <c r="D282" s="231"/>
      <c r="E282" s="28"/>
      <c r="F282" s="57"/>
      <c r="G282" s="28"/>
    </row>
    <row r="283" spans="1:7">
      <c r="A283" s="28"/>
      <c r="B283" s="28"/>
      <c r="C283" s="28"/>
      <c r="D283" s="231"/>
      <c r="E283" s="28"/>
      <c r="F283" s="57"/>
      <c r="G283" s="28"/>
    </row>
    <row r="284" spans="1:7">
      <c r="A284" s="28"/>
      <c r="B284" s="28"/>
      <c r="C284" s="28"/>
      <c r="D284" s="231"/>
      <c r="E284" s="28"/>
      <c r="F284" s="57"/>
      <c r="G284" s="28"/>
    </row>
    <row r="285" spans="1:7">
      <c r="A285" s="28"/>
      <c r="B285" s="28"/>
      <c r="C285" s="28"/>
      <c r="D285" s="231"/>
      <c r="E285" s="28"/>
      <c r="F285" s="57"/>
      <c r="G285" s="28"/>
    </row>
    <row r="286" spans="1:7">
      <c r="A286" s="28"/>
      <c r="B286" s="28"/>
      <c r="C286" s="28"/>
      <c r="D286" s="231"/>
      <c r="E286" s="28"/>
      <c r="F286" s="57"/>
      <c r="G286" s="28"/>
    </row>
    <row r="287" spans="1:7">
      <c r="A287" s="28"/>
      <c r="B287" s="28"/>
      <c r="C287" s="28"/>
      <c r="D287" s="231"/>
      <c r="E287" s="28"/>
      <c r="F287" s="57"/>
      <c r="G287" s="28"/>
    </row>
    <row r="288" spans="1:7">
      <c r="A288" s="28"/>
      <c r="B288" s="28"/>
      <c r="C288" s="28"/>
      <c r="D288" s="231"/>
      <c r="E288" s="28"/>
      <c r="F288" s="57"/>
      <c r="G288" s="28"/>
    </row>
    <row r="289" spans="1:7">
      <c r="A289" s="28"/>
      <c r="B289" s="28"/>
      <c r="C289" s="28"/>
      <c r="D289" s="231"/>
      <c r="E289" s="28"/>
      <c r="F289" s="57"/>
      <c r="G289" s="28"/>
    </row>
    <row r="290" spans="1:7">
      <c r="A290" s="28"/>
      <c r="B290" s="28"/>
      <c r="C290" s="28"/>
      <c r="D290" s="231"/>
      <c r="E290" s="28"/>
      <c r="F290" s="57"/>
      <c r="G290" s="28"/>
    </row>
    <row r="291" spans="1:7">
      <c r="A291" s="28"/>
      <c r="B291" s="28"/>
      <c r="C291" s="28"/>
      <c r="D291" s="231"/>
      <c r="E291" s="28"/>
      <c r="F291" s="57"/>
      <c r="G291" s="28"/>
    </row>
    <row r="292" spans="1:7">
      <c r="A292" s="28"/>
      <c r="B292" s="28"/>
      <c r="C292" s="28"/>
      <c r="D292" s="231"/>
      <c r="E292" s="28"/>
      <c r="F292" s="57"/>
      <c r="G292" s="28"/>
    </row>
    <row r="293" spans="1:7">
      <c r="A293" s="28"/>
      <c r="B293" s="28"/>
      <c r="C293" s="28"/>
      <c r="D293" s="231"/>
      <c r="E293" s="28"/>
      <c r="F293" s="57"/>
      <c r="G293" s="28"/>
    </row>
    <row r="294" spans="1:7">
      <c r="A294" s="28"/>
      <c r="B294" s="28"/>
      <c r="C294" s="28"/>
      <c r="D294" s="231"/>
      <c r="E294" s="28"/>
      <c r="F294" s="57"/>
      <c r="G294" s="28"/>
    </row>
    <row r="295" spans="1:7">
      <c r="A295" s="28"/>
      <c r="B295" s="28"/>
      <c r="C295" s="28"/>
      <c r="D295" s="231"/>
      <c r="E295" s="28"/>
      <c r="F295" s="57"/>
      <c r="G295" s="28"/>
    </row>
    <row r="296" spans="1:7">
      <c r="A296" s="28"/>
      <c r="B296" s="28"/>
      <c r="C296" s="28"/>
      <c r="D296" s="231"/>
      <c r="E296" s="28"/>
      <c r="F296" s="57"/>
      <c r="G296" s="28"/>
    </row>
    <row r="297" spans="1:7">
      <c r="A297" s="28"/>
      <c r="B297" s="28"/>
      <c r="C297" s="28"/>
      <c r="D297" s="231"/>
      <c r="E297" s="28"/>
      <c r="F297" s="57"/>
      <c r="G297" s="28"/>
    </row>
    <row r="298" spans="1:7">
      <c r="A298" s="28"/>
      <c r="B298" s="28"/>
      <c r="C298" s="28"/>
      <c r="D298" s="231"/>
      <c r="E298" s="28"/>
      <c r="F298" s="57"/>
      <c r="G298" s="28"/>
    </row>
    <row r="299" spans="1:7">
      <c r="A299" s="28"/>
      <c r="B299" s="28"/>
      <c r="C299" s="28"/>
      <c r="D299" s="231"/>
      <c r="E299" s="28"/>
      <c r="F299" s="57"/>
      <c r="G299" s="28"/>
    </row>
    <row r="300" spans="1:7">
      <c r="A300" s="28"/>
      <c r="B300" s="28"/>
      <c r="C300" s="28"/>
      <c r="D300" s="231"/>
      <c r="E300" s="28"/>
      <c r="F300" s="57"/>
      <c r="G300" s="28"/>
    </row>
    <row r="301" spans="1:7">
      <c r="A301" s="28"/>
      <c r="B301" s="28"/>
      <c r="C301" s="28"/>
      <c r="D301" s="231"/>
      <c r="E301" s="28"/>
      <c r="F301" s="57"/>
      <c r="G301" s="28"/>
    </row>
    <row r="302" spans="1:7">
      <c r="A302" s="28"/>
      <c r="B302" s="28"/>
      <c r="C302" s="28"/>
      <c r="D302" s="231"/>
      <c r="E302" s="28"/>
      <c r="F302" s="57"/>
      <c r="G302" s="28"/>
    </row>
    <row r="303" spans="1:7">
      <c r="A303" s="28"/>
      <c r="B303" s="28"/>
      <c r="C303" s="28"/>
      <c r="D303" s="231"/>
      <c r="E303" s="28"/>
      <c r="F303" s="57"/>
      <c r="G303" s="28"/>
    </row>
    <row r="304" spans="1:7">
      <c r="A304" s="28"/>
      <c r="B304" s="28"/>
      <c r="C304" s="28"/>
      <c r="D304" s="231"/>
      <c r="E304" s="28"/>
      <c r="F304" s="57"/>
      <c r="G304" s="28"/>
    </row>
    <row r="305" spans="1:7">
      <c r="A305" s="28"/>
      <c r="B305" s="28"/>
      <c r="C305" s="28"/>
      <c r="D305" s="231"/>
      <c r="E305" s="28"/>
      <c r="F305" s="57"/>
      <c r="G305" s="28"/>
    </row>
    <row r="306" spans="1:7">
      <c r="A306" s="28"/>
      <c r="B306" s="28"/>
      <c r="C306" s="28"/>
      <c r="D306" s="231"/>
      <c r="E306" s="28"/>
      <c r="F306" s="57"/>
      <c r="G306" s="28"/>
    </row>
    <row r="307" spans="1:7">
      <c r="A307" s="28"/>
      <c r="B307" s="28"/>
      <c r="C307" s="28"/>
      <c r="D307" s="231"/>
      <c r="E307" s="28"/>
      <c r="F307" s="57"/>
      <c r="G307" s="28"/>
    </row>
    <row r="308" spans="1:7">
      <c r="A308" s="28"/>
      <c r="B308" s="28"/>
      <c r="C308" s="28"/>
      <c r="D308" s="231"/>
      <c r="E308" s="28"/>
      <c r="F308" s="57"/>
      <c r="G308" s="28"/>
    </row>
    <row r="309" spans="1:7">
      <c r="A309" s="28"/>
      <c r="B309" s="28"/>
      <c r="C309" s="28"/>
      <c r="D309" s="231"/>
      <c r="E309" s="28"/>
      <c r="F309" s="57"/>
      <c r="G309" s="28"/>
    </row>
    <row r="310" spans="1:7">
      <c r="A310" s="28"/>
      <c r="B310" s="28"/>
      <c r="C310" s="28"/>
      <c r="D310" s="231"/>
      <c r="E310" s="28"/>
      <c r="F310" s="57"/>
      <c r="G310" s="28"/>
    </row>
    <row r="311" spans="1:7">
      <c r="A311" s="28"/>
      <c r="B311" s="28"/>
      <c r="C311" s="28"/>
      <c r="D311" s="231"/>
      <c r="E311" s="28"/>
      <c r="F311" s="57"/>
      <c r="G311" s="28"/>
    </row>
    <row r="312" spans="1:7">
      <c r="A312" s="28"/>
      <c r="B312" s="28"/>
      <c r="C312" s="28"/>
      <c r="D312" s="231"/>
      <c r="E312" s="28"/>
      <c r="F312" s="57"/>
      <c r="G312" s="28"/>
    </row>
    <row r="313" spans="1:7">
      <c r="A313" s="28"/>
      <c r="B313" s="28"/>
      <c r="C313" s="28"/>
      <c r="D313" s="231"/>
      <c r="E313" s="28"/>
      <c r="F313" s="57"/>
      <c r="G313" s="28"/>
    </row>
    <row r="314" spans="1:7">
      <c r="A314" s="28"/>
      <c r="B314" s="28"/>
      <c r="C314" s="28"/>
      <c r="D314" s="231"/>
      <c r="E314" s="28"/>
      <c r="F314" s="57"/>
      <c r="G314" s="28"/>
    </row>
    <row r="315" spans="1:7">
      <c r="A315" s="28"/>
      <c r="B315" s="28"/>
      <c r="C315" s="28"/>
      <c r="D315" s="231"/>
      <c r="E315" s="28"/>
      <c r="F315" s="57"/>
      <c r="G315" s="28"/>
    </row>
    <row r="316" spans="1:7">
      <c r="A316" s="28"/>
      <c r="B316" s="28"/>
      <c r="C316" s="28"/>
      <c r="D316" s="231"/>
      <c r="E316" s="28"/>
      <c r="F316" s="57"/>
      <c r="G316" s="28"/>
    </row>
    <row r="317" spans="1:7">
      <c r="A317" s="28"/>
      <c r="B317" s="28"/>
      <c r="C317" s="28"/>
      <c r="D317" s="231"/>
      <c r="E317" s="28"/>
      <c r="F317" s="57"/>
      <c r="G317" s="28"/>
    </row>
    <row r="318" spans="1:7">
      <c r="A318" s="28"/>
      <c r="B318" s="28"/>
      <c r="C318" s="28"/>
      <c r="D318" s="231"/>
      <c r="E318" s="28"/>
      <c r="F318" s="57"/>
      <c r="G318" s="28"/>
    </row>
    <row r="319" spans="1:7">
      <c r="A319" s="28"/>
      <c r="B319" s="28"/>
      <c r="C319" s="28"/>
      <c r="D319" s="231"/>
      <c r="E319" s="28"/>
      <c r="F319" s="57"/>
      <c r="G319" s="28"/>
    </row>
    <row r="320" spans="1:7">
      <c r="A320" s="28"/>
      <c r="B320" s="28"/>
      <c r="C320" s="28"/>
      <c r="D320" s="231"/>
      <c r="E320" s="28"/>
      <c r="F320" s="57"/>
      <c r="G320" s="28"/>
    </row>
    <row r="321" spans="1:7">
      <c r="A321" s="28"/>
      <c r="B321" s="28"/>
      <c r="C321" s="28"/>
      <c r="D321" s="231"/>
      <c r="E321" s="28"/>
      <c r="F321" s="57"/>
      <c r="G321" s="28"/>
    </row>
    <row r="322" spans="1:7">
      <c r="A322" s="28"/>
      <c r="B322" s="28"/>
      <c r="C322" s="28"/>
      <c r="D322" s="231"/>
      <c r="E322" s="28"/>
      <c r="F322" s="57"/>
      <c r="G322" s="28"/>
    </row>
    <row r="323" spans="1:7">
      <c r="A323" s="28"/>
      <c r="B323" s="28"/>
      <c r="C323" s="28"/>
      <c r="D323" s="231"/>
      <c r="E323" s="28"/>
      <c r="F323" s="57"/>
      <c r="G323" s="28"/>
    </row>
    <row r="324" spans="1:7">
      <c r="A324" s="28"/>
      <c r="B324" s="28"/>
      <c r="C324" s="28"/>
      <c r="D324" s="231"/>
      <c r="E324" s="28"/>
      <c r="F324" s="57"/>
      <c r="G324" s="28"/>
    </row>
    <row r="325" spans="1:7">
      <c r="A325" s="28"/>
      <c r="B325" s="28"/>
      <c r="C325" s="28"/>
      <c r="D325" s="231"/>
      <c r="E325" s="28"/>
      <c r="F325" s="57"/>
      <c r="G325" s="28"/>
    </row>
    <row r="326" spans="1:7">
      <c r="A326" s="28"/>
      <c r="B326" s="28"/>
      <c r="C326" s="28"/>
      <c r="D326" s="231"/>
      <c r="E326" s="28"/>
      <c r="F326" s="57"/>
      <c r="G326" s="28"/>
    </row>
    <row r="327" spans="1:7">
      <c r="A327" s="28"/>
      <c r="B327" s="28"/>
      <c r="C327" s="28"/>
      <c r="D327" s="231"/>
      <c r="E327" s="28"/>
      <c r="F327" s="57"/>
      <c r="G327" s="28"/>
    </row>
    <row r="328" spans="1:7">
      <c r="A328" s="28"/>
      <c r="B328" s="28"/>
      <c r="C328" s="28"/>
      <c r="D328" s="231"/>
      <c r="E328" s="28"/>
      <c r="F328" s="57"/>
      <c r="G328" s="28"/>
    </row>
    <row r="329" spans="1:7">
      <c r="A329" s="28"/>
      <c r="B329" s="28"/>
      <c r="C329" s="28"/>
      <c r="D329" s="231"/>
      <c r="E329" s="28"/>
      <c r="F329" s="57"/>
      <c r="G329" s="28"/>
    </row>
    <row r="330" spans="1:7">
      <c r="A330" s="28"/>
      <c r="B330" s="28"/>
      <c r="C330" s="28"/>
      <c r="D330" s="231"/>
      <c r="E330" s="28"/>
      <c r="F330" s="57"/>
      <c r="G330" s="28"/>
    </row>
    <row r="331" spans="1:7">
      <c r="A331" s="28"/>
      <c r="B331" s="28"/>
      <c r="C331" s="28"/>
      <c r="D331" s="231"/>
      <c r="E331" s="28"/>
      <c r="F331" s="57"/>
      <c r="G331" s="28"/>
    </row>
    <row r="332" spans="1:7">
      <c r="A332" s="28"/>
      <c r="B332" s="28"/>
      <c r="C332" s="28"/>
      <c r="D332" s="231"/>
      <c r="E332" s="28"/>
      <c r="F332" s="57"/>
      <c r="G332" s="28"/>
    </row>
    <row r="333" spans="1:7">
      <c r="A333" s="28"/>
      <c r="B333" s="28"/>
      <c r="C333" s="28"/>
      <c r="D333" s="231"/>
      <c r="E333" s="28"/>
      <c r="F333" s="57"/>
      <c r="G333" s="28"/>
    </row>
    <row r="334" spans="1:7">
      <c r="A334" s="28"/>
      <c r="B334" s="28"/>
      <c r="C334" s="28"/>
      <c r="D334" s="231"/>
      <c r="E334" s="28"/>
      <c r="F334" s="57"/>
      <c r="G334" s="28"/>
    </row>
    <row r="335" spans="1:7">
      <c r="A335" s="28"/>
      <c r="B335" s="28"/>
      <c r="C335" s="28"/>
      <c r="D335" s="231"/>
      <c r="E335" s="28"/>
      <c r="F335" s="57"/>
      <c r="G335" s="28"/>
    </row>
    <row r="336" spans="1:7">
      <c r="A336" s="28"/>
      <c r="B336" s="28"/>
      <c r="C336" s="28"/>
      <c r="D336" s="231"/>
      <c r="E336" s="28"/>
      <c r="F336" s="57"/>
      <c r="G336" s="28"/>
    </row>
    <row r="337" spans="1:7">
      <c r="A337" s="28"/>
      <c r="B337" s="28"/>
      <c r="C337" s="28"/>
      <c r="D337" s="231"/>
      <c r="E337" s="28"/>
      <c r="F337" s="57"/>
      <c r="G337" s="28"/>
    </row>
    <row r="338" spans="1:7">
      <c r="A338" s="28"/>
      <c r="B338" s="28"/>
      <c r="C338" s="28"/>
      <c r="D338" s="231"/>
      <c r="E338" s="28"/>
      <c r="F338" s="57"/>
      <c r="G338" s="28"/>
    </row>
    <row r="339" spans="1:7">
      <c r="A339" s="28"/>
      <c r="B339" s="28"/>
      <c r="C339" s="28"/>
      <c r="D339" s="231"/>
      <c r="E339" s="28"/>
      <c r="F339" s="57"/>
      <c r="G339" s="28"/>
    </row>
    <row r="340" spans="1:7">
      <c r="A340" s="28"/>
      <c r="B340" s="28"/>
      <c r="C340" s="28"/>
      <c r="D340" s="231"/>
      <c r="E340" s="28"/>
      <c r="F340" s="57"/>
      <c r="G340" s="28"/>
    </row>
    <row r="341" spans="1:7">
      <c r="A341" s="28"/>
      <c r="B341" s="28"/>
      <c r="C341" s="28"/>
      <c r="D341" s="231"/>
      <c r="E341" s="28"/>
      <c r="F341" s="57"/>
      <c r="G341" s="28"/>
    </row>
    <row r="342" spans="1:7">
      <c r="A342" s="28"/>
      <c r="B342" s="28"/>
      <c r="C342" s="28"/>
      <c r="D342" s="231"/>
      <c r="E342" s="28"/>
      <c r="F342" s="57"/>
      <c r="G342" s="28"/>
    </row>
    <row r="343" spans="1:7">
      <c r="A343" s="28"/>
      <c r="B343" s="28"/>
      <c r="C343" s="28"/>
      <c r="D343" s="231"/>
      <c r="E343" s="28"/>
      <c r="F343" s="57"/>
      <c r="G343" s="28"/>
    </row>
    <row r="344" spans="1:7">
      <c r="A344" s="28"/>
      <c r="B344" s="28"/>
      <c r="C344" s="28"/>
      <c r="D344" s="231"/>
      <c r="E344" s="28"/>
      <c r="F344" s="57"/>
      <c r="G344" s="28"/>
    </row>
    <row r="345" spans="1:7">
      <c r="A345" s="28"/>
      <c r="B345" s="28"/>
      <c r="C345" s="28"/>
      <c r="D345" s="231"/>
      <c r="E345" s="28"/>
      <c r="F345" s="57"/>
      <c r="G345" s="28"/>
    </row>
    <row r="346" spans="1:7">
      <c r="A346" s="28"/>
      <c r="B346" s="28"/>
      <c r="C346" s="28"/>
      <c r="D346" s="231"/>
      <c r="E346" s="28"/>
      <c r="F346" s="57"/>
      <c r="G346" s="28"/>
    </row>
    <row r="347" spans="1:7">
      <c r="A347" s="28"/>
      <c r="B347" s="28"/>
      <c r="C347" s="28"/>
      <c r="D347" s="231"/>
      <c r="E347" s="28"/>
      <c r="F347" s="57"/>
      <c r="G347" s="28"/>
    </row>
    <row r="348" spans="1:7">
      <c r="A348" s="28"/>
      <c r="B348" s="28"/>
      <c r="C348" s="28"/>
      <c r="D348" s="231"/>
      <c r="E348" s="28"/>
      <c r="F348" s="57"/>
      <c r="G348" s="28"/>
    </row>
    <row r="349" spans="1:7">
      <c r="A349" s="28"/>
      <c r="B349" s="28"/>
      <c r="C349" s="28"/>
      <c r="D349" s="231"/>
      <c r="E349" s="28"/>
      <c r="F349" s="57"/>
      <c r="G349" s="28"/>
    </row>
    <row r="350" spans="1:7">
      <c r="A350" s="28"/>
      <c r="B350" s="28"/>
      <c r="C350" s="28"/>
      <c r="D350" s="231"/>
      <c r="E350" s="28"/>
      <c r="F350" s="57"/>
      <c r="G350" s="28"/>
    </row>
    <row r="351" spans="1:7">
      <c r="A351" s="28"/>
      <c r="B351" s="28"/>
      <c r="C351" s="28"/>
      <c r="D351" s="231"/>
      <c r="E351" s="28"/>
      <c r="F351" s="57"/>
      <c r="G351" s="28"/>
    </row>
    <row r="352" spans="1:7">
      <c r="A352" s="28"/>
      <c r="B352" s="28"/>
      <c r="C352" s="28"/>
      <c r="D352" s="231"/>
      <c r="E352" s="28"/>
      <c r="F352" s="57"/>
      <c r="G352" s="28"/>
    </row>
    <row r="353" spans="1:7">
      <c r="A353" s="28"/>
      <c r="B353" s="28"/>
      <c r="C353" s="28"/>
      <c r="D353" s="231"/>
      <c r="E353" s="28"/>
      <c r="F353" s="57"/>
      <c r="G353" s="28"/>
    </row>
    <row r="354" spans="1:7">
      <c r="A354" s="28"/>
      <c r="B354" s="28"/>
      <c r="C354" s="28"/>
      <c r="D354" s="231"/>
      <c r="E354" s="28"/>
      <c r="F354" s="57"/>
      <c r="G354" s="28"/>
    </row>
    <row r="355" spans="1:7">
      <c r="A355" s="28"/>
      <c r="B355" s="28"/>
      <c r="C355" s="28"/>
      <c r="D355" s="231"/>
      <c r="E355" s="28"/>
      <c r="F355" s="57"/>
      <c r="G355" s="28"/>
    </row>
    <row r="356" spans="1:7">
      <c r="A356" s="28"/>
      <c r="B356" s="28"/>
      <c r="C356" s="28"/>
      <c r="D356" s="231"/>
      <c r="E356" s="28"/>
      <c r="F356" s="57"/>
      <c r="G356" s="28"/>
    </row>
    <row r="357" spans="1:7">
      <c r="A357" s="28"/>
      <c r="B357" s="28"/>
      <c r="C357" s="28"/>
      <c r="D357" s="231"/>
      <c r="E357" s="28"/>
      <c r="F357" s="57"/>
      <c r="G357" s="28"/>
    </row>
    <row r="358" spans="1:7">
      <c r="A358" s="28"/>
      <c r="B358" s="28"/>
      <c r="C358" s="28"/>
      <c r="D358" s="231"/>
      <c r="E358" s="28"/>
      <c r="F358" s="57"/>
      <c r="G358" s="28"/>
    </row>
    <row r="359" spans="1:7">
      <c r="A359" s="28"/>
      <c r="B359" s="28"/>
      <c r="C359" s="28"/>
      <c r="D359" s="231"/>
      <c r="E359" s="28"/>
      <c r="F359" s="57"/>
      <c r="G359" s="28"/>
    </row>
    <row r="360" spans="1:7">
      <c r="A360" s="28"/>
      <c r="B360" s="28"/>
      <c r="C360" s="28"/>
      <c r="D360" s="231"/>
      <c r="E360" s="28"/>
      <c r="F360" s="57"/>
      <c r="G360" s="28"/>
    </row>
    <row r="361" spans="1:7">
      <c r="A361" s="28"/>
      <c r="B361" s="28"/>
      <c r="C361" s="28"/>
      <c r="D361" s="231"/>
      <c r="E361" s="28"/>
      <c r="F361" s="57"/>
      <c r="G361" s="28"/>
    </row>
    <row r="362" spans="1:7">
      <c r="A362" s="28"/>
      <c r="B362" s="28"/>
      <c r="C362" s="28"/>
      <c r="D362" s="231"/>
      <c r="E362" s="28"/>
      <c r="F362" s="57"/>
      <c r="G362" s="28"/>
    </row>
    <row r="363" spans="1:7">
      <c r="A363" s="28"/>
      <c r="B363" s="28"/>
      <c r="C363" s="28"/>
      <c r="D363" s="231"/>
      <c r="E363" s="28"/>
      <c r="F363" s="57"/>
      <c r="G363" s="28"/>
    </row>
    <row r="364" spans="1:7">
      <c r="A364" s="28"/>
      <c r="B364" s="28"/>
      <c r="C364" s="28"/>
      <c r="D364" s="231"/>
      <c r="E364" s="28"/>
      <c r="F364" s="57"/>
      <c r="G364" s="28"/>
    </row>
    <row r="365" spans="1:7">
      <c r="A365" s="28"/>
      <c r="B365" s="28"/>
      <c r="C365" s="28"/>
      <c r="D365" s="231"/>
      <c r="E365" s="28"/>
      <c r="F365" s="57"/>
      <c r="G365" s="28"/>
    </row>
    <row r="366" spans="1:7">
      <c r="A366" s="28"/>
      <c r="B366" s="28"/>
      <c r="C366" s="28"/>
      <c r="D366" s="231"/>
      <c r="E366" s="28"/>
      <c r="F366" s="57"/>
      <c r="G366" s="28"/>
    </row>
    <row r="367" spans="1:7">
      <c r="A367" s="28"/>
      <c r="B367" s="28"/>
      <c r="C367" s="28"/>
      <c r="D367" s="231"/>
      <c r="E367" s="28"/>
      <c r="F367" s="57"/>
      <c r="G367" s="28"/>
    </row>
    <row r="368" spans="1:7">
      <c r="A368" s="28"/>
      <c r="B368" s="28"/>
      <c r="C368" s="28"/>
      <c r="D368" s="231"/>
      <c r="E368" s="28"/>
      <c r="F368" s="57"/>
      <c r="G368" s="28"/>
    </row>
    <row r="369" spans="1:7">
      <c r="A369" s="28"/>
      <c r="B369" s="28"/>
      <c r="C369" s="28"/>
      <c r="D369" s="231"/>
      <c r="E369" s="28"/>
      <c r="F369" s="57"/>
      <c r="G369" s="28"/>
    </row>
    <row r="370" spans="1:7">
      <c r="A370" s="28"/>
      <c r="B370" s="28"/>
      <c r="C370" s="28"/>
      <c r="D370" s="231"/>
      <c r="E370" s="28"/>
      <c r="F370" s="57"/>
      <c r="G370" s="28"/>
    </row>
    <row r="371" spans="1:7">
      <c r="A371" s="28"/>
      <c r="B371" s="28"/>
      <c r="C371" s="28"/>
      <c r="D371" s="231"/>
      <c r="E371" s="28"/>
      <c r="F371" s="57"/>
      <c r="G371" s="28"/>
    </row>
    <row r="372" spans="1:7">
      <c r="A372" s="28"/>
      <c r="B372" s="28"/>
      <c r="C372" s="28"/>
      <c r="D372" s="231"/>
      <c r="E372" s="28"/>
      <c r="F372" s="57"/>
      <c r="G372" s="28"/>
    </row>
    <row r="373" spans="1:7">
      <c r="A373" s="28"/>
      <c r="B373" s="28"/>
      <c r="C373" s="28"/>
      <c r="D373" s="231"/>
      <c r="E373" s="28"/>
      <c r="F373" s="57"/>
      <c r="G373" s="28"/>
    </row>
    <row r="374" spans="1:7">
      <c r="A374" s="28"/>
      <c r="B374" s="28"/>
      <c r="C374" s="28"/>
      <c r="D374" s="231"/>
      <c r="E374" s="28"/>
      <c r="F374" s="57"/>
      <c r="G374" s="28"/>
    </row>
    <row r="375" spans="1:7">
      <c r="A375" s="28"/>
      <c r="B375" s="28"/>
      <c r="C375" s="28"/>
      <c r="D375" s="231"/>
      <c r="E375" s="28"/>
      <c r="F375" s="57"/>
      <c r="G375" s="28"/>
    </row>
    <row r="376" spans="1:7">
      <c r="A376" s="28"/>
      <c r="B376" s="28"/>
      <c r="C376" s="28"/>
      <c r="D376" s="231"/>
      <c r="E376" s="28"/>
      <c r="F376" s="57"/>
      <c r="G376" s="28"/>
    </row>
    <row r="377" spans="1:7">
      <c r="A377" s="28"/>
      <c r="B377" s="28"/>
      <c r="C377" s="28"/>
      <c r="D377" s="231"/>
      <c r="E377" s="28"/>
      <c r="F377" s="57"/>
      <c r="G377" s="28"/>
    </row>
    <row r="378" spans="1:7">
      <c r="A378" s="28"/>
      <c r="B378" s="28"/>
      <c r="C378" s="28"/>
      <c r="D378" s="231"/>
      <c r="E378" s="28"/>
      <c r="F378" s="57"/>
      <c r="G378" s="28"/>
    </row>
    <row r="379" spans="1:7">
      <c r="A379" s="28"/>
      <c r="B379" s="28"/>
      <c r="C379" s="28"/>
      <c r="D379" s="231"/>
      <c r="E379" s="28"/>
      <c r="F379" s="57"/>
      <c r="G379" s="28"/>
    </row>
    <row r="380" spans="1:7">
      <c r="A380" s="28"/>
      <c r="B380" s="28"/>
      <c r="C380" s="28"/>
      <c r="D380" s="231"/>
      <c r="E380" s="28"/>
      <c r="F380" s="57"/>
      <c r="G380" s="28"/>
    </row>
    <row r="381" spans="1:7">
      <c r="A381" s="28"/>
      <c r="B381" s="28"/>
      <c r="C381" s="28"/>
      <c r="D381" s="231"/>
      <c r="E381" s="28"/>
      <c r="F381" s="57"/>
      <c r="G381" s="28"/>
    </row>
    <row r="382" spans="1:7">
      <c r="A382" s="28"/>
      <c r="B382" s="28"/>
      <c r="C382" s="28"/>
      <c r="D382" s="231"/>
      <c r="E382" s="28"/>
      <c r="F382" s="57"/>
      <c r="G382" s="28"/>
    </row>
    <row r="383" spans="1:7">
      <c r="A383" s="28"/>
      <c r="B383" s="28"/>
      <c r="C383" s="28"/>
      <c r="D383" s="231"/>
      <c r="E383" s="28"/>
      <c r="F383" s="57"/>
      <c r="G383" s="28"/>
    </row>
    <row r="384" spans="1:7">
      <c r="A384" s="28"/>
      <c r="B384" s="28"/>
      <c r="C384" s="28"/>
      <c r="D384" s="231"/>
      <c r="E384" s="28"/>
      <c r="F384" s="57"/>
      <c r="G384" s="28"/>
    </row>
    <row r="385" spans="1:7">
      <c r="A385" s="28"/>
      <c r="B385" s="28"/>
      <c r="C385" s="28"/>
      <c r="D385" s="231"/>
      <c r="E385" s="28"/>
      <c r="F385" s="57"/>
      <c r="G385" s="28"/>
    </row>
    <row r="386" spans="1:7">
      <c r="A386" s="28"/>
      <c r="B386" s="28"/>
      <c r="C386" s="28"/>
      <c r="D386" s="231"/>
      <c r="E386" s="28"/>
      <c r="F386" s="57"/>
      <c r="G386" s="28"/>
    </row>
    <row r="387" spans="1:7">
      <c r="A387" s="28"/>
      <c r="B387" s="28"/>
      <c r="C387" s="28"/>
      <c r="D387" s="231"/>
      <c r="E387" s="28"/>
      <c r="F387" s="57"/>
      <c r="G387" s="28"/>
    </row>
    <row r="388" spans="1:7">
      <c r="A388" s="28"/>
      <c r="B388" s="28"/>
      <c r="C388" s="28"/>
      <c r="D388" s="231"/>
      <c r="E388" s="28"/>
      <c r="F388" s="57"/>
      <c r="G388" s="28"/>
    </row>
    <row r="389" spans="1:7">
      <c r="A389" s="28"/>
      <c r="B389" s="28"/>
      <c r="C389" s="28"/>
      <c r="D389" s="231"/>
      <c r="E389" s="28"/>
      <c r="F389" s="57"/>
      <c r="G389" s="28"/>
    </row>
    <row r="390" spans="1:7">
      <c r="A390" s="28"/>
      <c r="B390" s="28"/>
      <c r="C390" s="28"/>
      <c r="D390" s="231"/>
      <c r="E390" s="28"/>
      <c r="F390" s="57"/>
      <c r="G390" s="28"/>
    </row>
    <row r="391" spans="1:7">
      <c r="A391" s="28"/>
      <c r="B391" s="28"/>
      <c r="C391" s="28"/>
      <c r="D391" s="231"/>
      <c r="E391" s="28"/>
      <c r="F391" s="57"/>
      <c r="G391" s="28"/>
    </row>
    <row r="392" spans="1:7">
      <c r="A392" s="28"/>
      <c r="B392" s="28"/>
      <c r="C392" s="28"/>
      <c r="D392" s="231"/>
      <c r="E392" s="28"/>
      <c r="F392" s="57"/>
      <c r="G392" s="28"/>
    </row>
    <row r="393" spans="1:7">
      <c r="A393" s="28"/>
      <c r="B393" s="28"/>
      <c r="C393" s="28"/>
      <c r="D393" s="231"/>
      <c r="E393" s="28"/>
      <c r="F393" s="57"/>
      <c r="G393" s="28"/>
    </row>
    <row r="394" spans="1:7">
      <c r="A394" s="28"/>
      <c r="B394" s="28"/>
      <c r="C394" s="28"/>
      <c r="D394" s="231"/>
      <c r="E394" s="28"/>
      <c r="F394" s="57"/>
      <c r="G394" s="28"/>
    </row>
    <row r="395" spans="1:7">
      <c r="A395" s="28"/>
      <c r="B395" s="28"/>
      <c r="C395" s="28"/>
      <c r="D395" s="231"/>
      <c r="E395" s="28"/>
      <c r="F395" s="57"/>
      <c r="G395" s="28"/>
    </row>
    <row r="396" spans="1:7">
      <c r="A396" s="28"/>
      <c r="B396" s="28"/>
      <c r="C396" s="28"/>
      <c r="D396" s="231"/>
      <c r="E396" s="28"/>
      <c r="F396" s="57"/>
      <c r="G396" s="28"/>
    </row>
    <row r="397" spans="1:7">
      <c r="A397" s="28"/>
      <c r="B397" s="28"/>
      <c r="C397" s="28"/>
      <c r="D397" s="231"/>
      <c r="E397" s="28"/>
      <c r="F397" s="57"/>
      <c r="G397" s="28"/>
    </row>
    <row r="398" spans="1:7">
      <c r="A398" s="28"/>
      <c r="B398" s="28"/>
      <c r="C398" s="28"/>
      <c r="D398" s="231"/>
      <c r="E398" s="28"/>
      <c r="F398" s="57"/>
      <c r="G398" s="28"/>
    </row>
    <row r="399" spans="1:7">
      <c r="A399" s="28"/>
      <c r="B399" s="28"/>
      <c r="C399" s="28"/>
      <c r="D399" s="231"/>
      <c r="E399" s="28"/>
      <c r="F399" s="57"/>
      <c r="G399" s="28"/>
    </row>
    <row r="400" spans="1:7">
      <c r="A400" s="28"/>
      <c r="B400" s="28"/>
      <c r="C400" s="28"/>
      <c r="D400" s="231"/>
      <c r="E400" s="28"/>
      <c r="F400" s="57"/>
      <c r="G400" s="28"/>
    </row>
    <row r="401" spans="1:7">
      <c r="A401" s="28"/>
      <c r="B401" s="28"/>
      <c r="C401" s="28"/>
      <c r="D401" s="231"/>
      <c r="E401" s="28"/>
      <c r="F401" s="57"/>
      <c r="G401" s="28"/>
    </row>
    <row r="402" spans="1:7">
      <c r="A402" s="28"/>
      <c r="B402" s="28"/>
      <c r="C402" s="28"/>
      <c r="D402" s="231"/>
      <c r="E402" s="28"/>
      <c r="F402" s="57"/>
      <c r="G402" s="28"/>
    </row>
    <row r="403" spans="1:7">
      <c r="A403" s="28"/>
      <c r="B403" s="28"/>
      <c r="C403" s="28"/>
      <c r="D403" s="231"/>
      <c r="E403" s="28"/>
      <c r="F403" s="57"/>
      <c r="G403" s="28"/>
    </row>
    <row r="404" spans="1:7">
      <c r="A404" s="28"/>
      <c r="B404" s="28"/>
      <c r="C404" s="28"/>
      <c r="D404" s="231"/>
      <c r="E404" s="28"/>
      <c r="F404" s="57"/>
      <c r="G404" s="28"/>
    </row>
    <row r="405" spans="1:7">
      <c r="A405" s="28"/>
      <c r="B405" s="28"/>
      <c r="C405" s="28"/>
      <c r="D405" s="231"/>
      <c r="E405" s="28"/>
      <c r="F405" s="57"/>
      <c r="G405" s="28"/>
    </row>
    <row r="406" spans="1:7">
      <c r="A406" s="28"/>
      <c r="B406" s="28"/>
      <c r="C406" s="28"/>
      <c r="D406" s="231"/>
      <c r="E406" s="28"/>
      <c r="F406" s="57"/>
      <c r="G406" s="28"/>
    </row>
    <row r="407" spans="1:7">
      <c r="A407" s="28"/>
      <c r="B407" s="28"/>
      <c r="C407" s="28"/>
      <c r="D407" s="231"/>
      <c r="E407" s="28"/>
      <c r="F407" s="57"/>
      <c r="G407" s="28"/>
    </row>
    <row r="408" spans="1:7">
      <c r="A408" s="28"/>
      <c r="B408" s="28"/>
      <c r="C408" s="28"/>
      <c r="D408" s="231"/>
      <c r="E408" s="28"/>
      <c r="F408" s="57"/>
      <c r="G408" s="28"/>
    </row>
    <row r="409" spans="1:7">
      <c r="A409" s="28"/>
      <c r="B409" s="28"/>
      <c r="C409" s="28"/>
      <c r="D409" s="231"/>
      <c r="E409" s="28"/>
      <c r="F409" s="57"/>
      <c r="G409" s="28"/>
    </row>
    <row r="410" spans="1:7">
      <c r="A410" s="28"/>
      <c r="B410" s="28"/>
      <c r="C410" s="28"/>
      <c r="D410" s="231"/>
      <c r="E410" s="28"/>
      <c r="F410" s="57"/>
      <c r="G410" s="28"/>
    </row>
    <row r="411" spans="1:7">
      <c r="A411" s="28"/>
      <c r="B411" s="28"/>
      <c r="C411" s="28"/>
      <c r="D411" s="231"/>
      <c r="E411" s="28"/>
      <c r="F411" s="57"/>
      <c r="G411" s="28"/>
    </row>
    <row r="412" spans="1:7">
      <c r="A412" s="28"/>
      <c r="B412" s="28"/>
      <c r="C412" s="28"/>
      <c r="D412" s="231"/>
      <c r="E412" s="28"/>
      <c r="F412" s="57"/>
      <c r="G412" s="28"/>
    </row>
    <row r="413" spans="1:7">
      <c r="A413" s="28"/>
      <c r="B413" s="28"/>
      <c r="C413" s="28"/>
      <c r="D413" s="231"/>
      <c r="E413" s="28"/>
      <c r="F413" s="57"/>
      <c r="G413" s="28"/>
    </row>
    <row r="414" spans="1:7">
      <c r="A414" s="28"/>
      <c r="B414" s="28"/>
      <c r="C414" s="28"/>
      <c r="D414" s="231"/>
      <c r="E414" s="28"/>
      <c r="F414" s="57"/>
      <c r="G414" s="28"/>
    </row>
    <row r="415" spans="1:7">
      <c r="A415" s="28"/>
      <c r="B415" s="28"/>
      <c r="C415" s="28"/>
      <c r="D415" s="231"/>
      <c r="E415" s="28"/>
      <c r="F415" s="57"/>
      <c r="G415" s="28"/>
    </row>
    <row r="416" spans="1:7">
      <c r="A416" s="28"/>
      <c r="B416" s="28"/>
      <c r="C416" s="28"/>
      <c r="D416" s="231"/>
      <c r="E416" s="28"/>
      <c r="F416" s="57"/>
      <c r="G416" s="28"/>
    </row>
    <row r="417" spans="1:7">
      <c r="A417" s="28"/>
      <c r="B417" s="28"/>
      <c r="C417" s="28"/>
      <c r="D417" s="231"/>
      <c r="E417" s="28"/>
      <c r="F417" s="57"/>
      <c r="G417" s="28"/>
    </row>
    <row r="418" spans="1:7">
      <c r="A418" s="28"/>
      <c r="B418" s="28"/>
      <c r="C418" s="28"/>
      <c r="D418" s="231"/>
      <c r="E418" s="28"/>
      <c r="F418" s="57"/>
      <c r="G418" s="28"/>
    </row>
    <row r="419" spans="1:7">
      <c r="A419" s="28"/>
      <c r="B419" s="28"/>
      <c r="C419" s="28"/>
      <c r="D419" s="231"/>
      <c r="E419" s="28"/>
      <c r="F419" s="57"/>
      <c r="G419" s="28"/>
    </row>
    <row r="420" spans="1:7">
      <c r="A420" s="28"/>
      <c r="B420" s="28"/>
      <c r="C420" s="28"/>
      <c r="D420" s="231"/>
      <c r="E420" s="28"/>
      <c r="F420" s="57"/>
      <c r="G420" s="28"/>
    </row>
    <row r="421" spans="1:7">
      <c r="A421" s="28"/>
      <c r="B421" s="28"/>
      <c r="C421" s="28"/>
      <c r="D421" s="231"/>
      <c r="E421" s="28"/>
      <c r="F421" s="57"/>
      <c r="G421" s="28"/>
    </row>
    <row r="422" spans="1:7">
      <c r="A422" s="28"/>
      <c r="B422" s="28"/>
      <c r="C422" s="28"/>
      <c r="D422" s="231"/>
      <c r="E422" s="28"/>
      <c r="F422" s="57"/>
      <c r="G422" s="28"/>
    </row>
    <row r="423" spans="1:7">
      <c r="A423" s="28"/>
      <c r="B423" s="28"/>
      <c r="C423" s="28"/>
      <c r="D423" s="231"/>
      <c r="E423" s="28"/>
      <c r="F423" s="57"/>
      <c r="G423" s="28"/>
    </row>
    <row r="424" spans="1:7">
      <c r="A424" s="28"/>
      <c r="B424" s="28"/>
      <c r="C424" s="28"/>
      <c r="D424" s="231"/>
      <c r="E424" s="28"/>
      <c r="F424" s="57"/>
      <c r="G424" s="28"/>
    </row>
    <row r="425" spans="1:7">
      <c r="A425" s="28"/>
      <c r="B425" s="28"/>
      <c r="C425" s="28"/>
      <c r="D425" s="231"/>
      <c r="E425" s="28"/>
      <c r="F425" s="57"/>
      <c r="G425" s="28"/>
    </row>
    <row r="426" spans="1:7">
      <c r="A426" s="28"/>
      <c r="B426" s="28"/>
      <c r="C426" s="28"/>
      <c r="D426" s="231"/>
      <c r="E426" s="28"/>
      <c r="F426" s="57"/>
      <c r="G426" s="28"/>
    </row>
    <row r="427" spans="1:7">
      <c r="A427" s="28"/>
      <c r="B427" s="28"/>
      <c r="C427" s="28"/>
      <c r="D427" s="231"/>
      <c r="E427" s="28"/>
      <c r="F427" s="57"/>
      <c r="G427" s="28"/>
    </row>
    <row r="428" spans="1:7">
      <c r="A428" s="28"/>
      <c r="B428" s="28"/>
      <c r="C428" s="28"/>
      <c r="D428" s="231"/>
      <c r="E428" s="28"/>
      <c r="F428" s="57"/>
      <c r="G428" s="28"/>
    </row>
    <row r="429" spans="1:7">
      <c r="A429" s="28"/>
      <c r="B429" s="28"/>
      <c r="C429" s="28"/>
      <c r="D429" s="231"/>
      <c r="E429" s="28"/>
      <c r="F429" s="57"/>
      <c r="G429" s="28"/>
    </row>
    <row r="430" spans="1:7">
      <c r="A430" s="28"/>
      <c r="B430" s="28"/>
      <c r="C430" s="28"/>
      <c r="D430" s="231"/>
      <c r="E430" s="28"/>
      <c r="F430" s="57"/>
      <c r="G430" s="28"/>
    </row>
    <row r="431" spans="1:7">
      <c r="A431" s="28"/>
      <c r="B431" s="28"/>
      <c r="C431" s="28"/>
      <c r="D431" s="231"/>
      <c r="E431" s="28"/>
      <c r="F431" s="57"/>
      <c r="G431" s="28"/>
    </row>
    <row r="432" spans="1:7">
      <c r="A432" s="28"/>
      <c r="B432" s="28"/>
      <c r="C432" s="28"/>
      <c r="D432" s="231"/>
      <c r="E432" s="28"/>
      <c r="F432" s="57"/>
      <c r="G432" s="28"/>
    </row>
    <row r="433" spans="1:7">
      <c r="A433" s="28"/>
      <c r="B433" s="28"/>
      <c r="C433" s="28"/>
      <c r="D433" s="231"/>
      <c r="E433" s="28"/>
      <c r="F433" s="57"/>
      <c r="G433" s="28"/>
    </row>
    <row r="434" spans="1:7">
      <c r="A434" s="28"/>
      <c r="B434" s="28"/>
      <c r="C434" s="28"/>
      <c r="D434" s="231"/>
      <c r="E434" s="28"/>
      <c r="F434" s="57"/>
      <c r="G434" s="28"/>
    </row>
    <row r="435" spans="1:7">
      <c r="A435" s="28"/>
      <c r="B435" s="28"/>
      <c r="C435" s="28"/>
      <c r="D435" s="231"/>
      <c r="E435" s="28"/>
      <c r="F435" s="57"/>
      <c r="G435" s="28"/>
    </row>
    <row r="436" spans="1:7">
      <c r="A436" s="28"/>
      <c r="B436" s="28"/>
      <c r="C436" s="28"/>
      <c r="D436" s="231"/>
      <c r="E436" s="28"/>
      <c r="F436" s="57"/>
      <c r="G436" s="28"/>
    </row>
    <row r="437" spans="1:7">
      <c r="A437" s="28"/>
      <c r="B437" s="28"/>
      <c r="C437" s="28"/>
      <c r="D437" s="231"/>
      <c r="E437" s="28"/>
      <c r="F437" s="57"/>
      <c r="G437" s="28"/>
    </row>
    <row r="438" spans="1:7">
      <c r="A438" s="28"/>
      <c r="B438" s="28"/>
      <c r="C438" s="28"/>
      <c r="D438" s="231"/>
      <c r="E438" s="28"/>
      <c r="F438" s="57"/>
      <c r="G438" s="28"/>
    </row>
    <row r="439" spans="1:7">
      <c r="A439" s="28"/>
      <c r="B439" s="28"/>
      <c r="C439" s="28"/>
      <c r="D439" s="231"/>
      <c r="E439" s="28"/>
      <c r="F439" s="57"/>
      <c r="G439" s="28"/>
    </row>
    <row r="440" spans="1:7">
      <c r="A440" s="28"/>
      <c r="B440" s="28"/>
      <c r="C440" s="28"/>
      <c r="D440" s="231"/>
      <c r="E440" s="28"/>
      <c r="F440" s="57"/>
      <c r="G440" s="28"/>
    </row>
    <row r="441" spans="1:7">
      <c r="A441" s="28"/>
      <c r="B441" s="28"/>
      <c r="C441" s="28"/>
      <c r="D441" s="231"/>
      <c r="E441" s="28"/>
      <c r="F441" s="57"/>
      <c r="G441" s="28"/>
    </row>
    <row r="442" spans="1:7">
      <c r="A442" s="28"/>
      <c r="B442" s="28"/>
      <c r="C442" s="28"/>
      <c r="D442" s="231"/>
      <c r="E442" s="28"/>
      <c r="F442" s="57"/>
      <c r="G442" s="28"/>
    </row>
    <row r="443" spans="1:7">
      <c r="A443" s="28"/>
      <c r="B443" s="28"/>
      <c r="C443" s="28"/>
      <c r="D443" s="231"/>
      <c r="E443" s="28"/>
      <c r="F443" s="57"/>
      <c r="G443" s="28"/>
    </row>
    <row r="444" spans="1:7">
      <c r="A444" s="28"/>
      <c r="B444" s="28"/>
      <c r="C444" s="28"/>
      <c r="D444" s="231"/>
      <c r="E444" s="28"/>
      <c r="F444" s="57"/>
      <c r="G444" s="28"/>
    </row>
    <row r="445" spans="1:7">
      <c r="A445" s="28"/>
      <c r="B445" s="28"/>
      <c r="C445" s="28"/>
      <c r="D445" s="231"/>
      <c r="E445" s="28"/>
      <c r="F445" s="57"/>
      <c r="G445" s="28"/>
    </row>
    <row r="446" spans="1:7">
      <c r="A446" s="28"/>
      <c r="B446" s="28"/>
      <c r="C446" s="28"/>
      <c r="D446" s="231"/>
      <c r="E446" s="28"/>
      <c r="F446" s="57"/>
      <c r="G446" s="28"/>
    </row>
    <row r="447" spans="1:7">
      <c r="A447" s="28"/>
      <c r="B447" s="28"/>
      <c r="C447" s="28"/>
      <c r="D447" s="231"/>
      <c r="E447" s="28"/>
      <c r="F447" s="57"/>
      <c r="G447" s="28"/>
    </row>
    <row r="448" spans="1:7">
      <c r="A448" s="28"/>
      <c r="B448" s="28"/>
      <c r="C448" s="28"/>
      <c r="D448" s="231"/>
      <c r="E448" s="28"/>
      <c r="F448" s="57"/>
      <c r="G448" s="28"/>
    </row>
    <row r="449" spans="1:7">
      <c r="A449" s="28"/>
      <c r="B449" s="28"/>
      <c r="C449" s="28"/>
      <c r="D449" s="231"/>
      <c r="E449" s="28"/>
      <c r="F449" s="57"/>
      <c r="G449" s="28"/>
    </row>
    <row r="450" spans="1:7">
      <c r="A450" s="28"/>
      <c r="B450" s="28"/>
      <c r="C450" s="28"/>
      <c r="D450" s="231"/>
      <c r="E450" s="28"/>
      <c r="F450" s="57"/>
      <c r="G450" s="28"/>
    </row>
    <row r="451" spans="1:7">
      <c r="A451" s="28"/>
      <c r="B451" s="28"/>
      <c r="C451" s="28"/>
      <c r="D451" s="231"/>
      <c r="E451" s="28"/>
      <c r="F451" s="57"/>
      <c r="G451" s="28"/>
    </row>
    <row r="452" spans="1:7">
      <c r="A452" s="28"/>
      <c r="B452" s="28"/>
      <c r="C452" s="28"/>
      <c r="D452" s="231"/>
      <c r="E452" s="28"/>
      <c r="F452" s="57"/>
      <c r="G452" s="28"/>
    </row>
    <row r="453" spans="1:7">
      <c r="A453" s="28"/>
      <c r="B453" s="28"/>
      <c r="C453" s="28"/>
      <c r="D453" s="231"/>
      <c r="E453" s="28"/>
      <c r="F453" s="57"/>
      <c r="G453" s="28"/>
    </row>
    <row r="454" spans="1:7">
      <c r="A454" s="28"/>
      <c r="B454" s="28"/>
      <c r="C454" s="28"/>
      <c r="D454" s="231"/>
      <c r="E454" s="28"/>
      <c r="F454" s="57"/>
      <c r="G454" s="28"/>
    </row>
    <row r="455" spans="1:7">
      <c r="A455" s="28"/>
      <c r="B455" s="28"/>
      <c r="C455" s="28"/>
      <c r="D455" s="231"/>
      <c r="E455" s="28"/>
      <c r="F455" s="57"/>
      <c r="G455" s="28"/>
    </row>
    <row r="456" spans="1:7">
      <c r="A456" s="28"/>
      <c r="B456" s="28"/>
      <c r="C456" s="28"/>
      <c r="D456" s="231"/>
      <c r="E456" s="28"/>
      <c r="F456" s="57"/>
      <c r="G456" s="28"/>
    </row>
    <row r="457" spans="1:7">
      <c r="A457" s="28"/>
      <c r="B457" s="28"/>
      <c r="C457" s="28"/>
      <c r="D457" s="231"/>
      <c r="E457" s="28"/>
      <c r="F457" s="57"/>
      <c r="G457" s="28"/>
    </row>
    <row r="458" spans="1:7">
      <c r="A458" s="28"/>
      <c r="B458" s="28"/>
      <c r="C458" s="28"/>
      <c r="D458" s="231"/>
      <c r="E458" s="28"/>
      <c r="F458" s="57"/>
      <c r="G458" s="28"/>
    </row>
    <row r="459" spans="1:7">
      <c r="A459" s="28"/>
      <c r="B459" s="28"/>
      <c r="C459" s="28"/>
      <c r="D459" s="231"/>
      <c r="E459" s="28"/>
      <c r="F459" s="57"/>
      <c r="G459" s="28"/>
    </row>
    <row r="460" spans="1:7">
      <c r="A460" s="28"/>
      <c r="B460" s="28"/>
      <c r="C460" s="28"/>
      <c r="D460" s="231"/>
      <c r="E460" s="28"/>
      <c r="F460" s="57"/>
      <c r="G460" s="28"/>
    </row>
    <row r="461" spans="1:7">
      <c r="A461" s="28"/>
      <c r="B461" s="28"/>
      <c r="C461" s="28"/>
      <c r="D461" s="231"/>
      <c r="E461" s="28"/>
      <c r="F461" s="57"/>
      <c r="G461" s="28"/>
    </row>
    <row r="462" spans="1:7">
      <c r="A462" s="28"/>
      <c r="B462" s="28"/>
      <c r="C462" s="28"/>
      <c r="D462" s="231"/>
      <c r="E462" s="28"/>
      <c r="F462" s="57"/>
      <c r="G462" s="28"/>
    </row>
    <row r="463" spans="1:7">
      <c r="A463" s="28"/>
      <c r="B463" s="28"/>
      <c r="C463" s="28"/>
      <c r="D463" s="231"/>
      <c r="E463" s="28"/>
      <c r="F463" s="57"/>
      <c r="G463" s="28"/>
    </row>
    <row r="464" spans="1:7">
      <c r="A464" s="28"/>
      <c r="B464" s="28"/>
      <c r="C464" s="28"/>
      <c r="D464" s="231"/>
      <c r="E464" s="28"/>
      <c r="F464" s="57"/>
      <c r="G464" s="28"/>
    </row>
    <row r="465" spans="1:7">
      <c r="A465" s="28"/>
      <c r="B465" s="28"/>
      <c r="C465" s="28"/>
      <c r="D465" s="231"/>
      <c r="E465" s="28"/>
      <c r="F465" s="57"/>
      <c r="G465" s="28"/>
    </row>
    <row r="466" spans="1:7">
      <c r="A466" s="28"/>
      <c r="B466" s="28"/>
      <c r="C466" s="28"/>
      <c r="D466" s="231"/>
      <c r="E466" s="28"/>
      <c r="F466" s="57"/>
      <c r="G466" s="28"/>
    </row>
    <row r="467" spans="1:7">
      <c r="A467" s="28"/>
      <c r="B467" s="28"/>
      <c r="C467" s="28"/>
      <c r="D467" s="231"/>
      <c r="E467" s="28"/>
      <c r="F467" s="57"/>
      <c r="G467" s="28"/>
    </row>
    <row r="468" spans="1:7">
      <c r="A468" s="28"/>
      <c r="B468" s="28"/>
      <c r="C468" s="28"/>
      <c r="D468" s="231"/>
      <c r="E468" s="28"/>
      <c r="F468" s="57"/>
      <c r="G468" s="28"/>
    </row>
  </sheetData>
  <mergeCells count="12">
    <mergeCell ref="C3:C5"/>
    <mergeCell ref="C6:C8"/>
    <mergeCell ref="C9:C10"/>
    <mergeCell ref="C11:C13"/>
    <mergeCell ref="C29:C31"/>
    <mergeCell ref="C32:C33"/>
    <mergeCell ref="C14:C16"/>
    <mergeCell ref="C17:C18"/>
    <mergeCell ref="C19:C21"/>
    <mergeCell ref="C22:C23"/>
    <mergeCell ref="C24:C25"/>
    <mergeCell ref="C26:C28"/>
  </mergeCells>
  <hyperlinks>
    <hyperlink ref="F3" r:id="rId1" xr:uid="{4589C4A6-EF62-41C0-8DD4-81C94BFFE47B}"/>
    <hyperlink ref="F6" r:id="rId2" xr:uid="{53B2A666-0CA5-45D3-9824-F1D26B0AF3E6}"/>
    <hyperlink ref="F14" r:id="rId3" xr:uid="{8C35C413-4C09-4CE8-AAB2-B8C0FA3DC6E9}"/>
    <hyperlink ref="F17" r:id="rId4" xr:uid="{698C39B0-C250-4F95-BADE-2BE9E0C6D1CE}"/>
    <hyperlink ref="F11" r:id="rId5" xr:uid="{E5852E07-FFCC-4F54-9CAC-A3FB9365A583}"/>
    <hyperlink ref="F7" r:id="rId6" xr:uid="{138E486B-4694-409A-8BE6-2B58C8F14612}"/>
    <hyperlink ref="F19" r:id="rId7" xr:uid="{A4E2D49D-D2BB-4509-9F3E-CB93E809211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6882A-21D5-4AA0-91B6-20F869F0B682}">
  <sheetPr codeName="Sheet13">
    <tabColor theme="9"/>
  </sheetPr>
  <dimension ref="A1:S53"/>
  <sheetViews>
    <sheetView topLeftCell="A30" workbookViewId="0">
      <selection activeCell="N1" sqref="N1"/>
    </sheetView>
  </sheetViews>
  <sheetFormatPr defaultColWidth="9.1796875" defaultRowHeight="16"/>
  <cols>
    <col min="1" max="1" width="9.1796875" style="260"/>
    <col min="2" max="2" width="29" style="253" customWidth="1"/>
    <col min="3" max="3" width="58.81640625" style="266" customWidth="1"/>
    <col min="4" max="4" width="49.54296875" style="266" customWidth="1"/>
    <col min="5" max="5" width="47" style="266" customWidth="1"/>
    <col min="6" max="6" width="77.7265625" style="527" customWidth="1"/>
    <col min="7" max="8" width="19.26953125" style="261" customWidth="1"/>
    <col min="9" max="9" width="11.26953125" style="178" customWidth="1"/>
    <col min="10" max="10" width="9.1796875" style="178"/>
    <col min="11" max="11" width="41.1796875" style="178" customWidth="1"/>
    <col min="12" max="12" width="9.1796875" style="260"/>
    <col min="13" max="13" width="81.54296875" style="260" customWidth="1"/>
    <col min="14" max="14" width="31.54296875" style="178" customWidth="1"/>
    <col min="15" max="15" width="35.54296875" style="178" customWidth="1"/>
    <col min="16" max="16" width="19.26953125" style="178" bestFit="1" customWidth="1"/>
    <col min="17" max="17" width="18.54296875" style="178" customWidth="1"/>
    <col min="18" max="18" width="39.81640625" style="178" customWidth="1"/>
    <col min="19" max="19" width="14" style="178" bestFit="1" customWidth="1"/>
    <col min="20" max="20" width="29.26953125" style="178" bestFit="1" customWidth="1"/>
    <col min="21" max="21" width="20.26953125" style="178" bestFit="1" customWidth="1"/>
    <col min="22" max="22" width="22.54296875" style="178" bestFit="1" customWidth="1"/>
    <col min="23" max="23" width="19" style="178" bestFit="1" customWidth="1"/>
    <col min="24" max="24" width="12" style="178" bestFit="1" customWidth="1"/>
    <col min="25" max="25" width="21.54296875" style="178" bestFit="1" customWidth="1"/>
    <col min="26" max="26" width="16.453125" style="178" bestFit="1" customWidth="1"/>
    <col min="27" max="27" width="22.1796875" style="178" bestFit="1" customWidth="1"/>
    <col min="28" max="28" width="16.26953125" style="178" bestFit="1" customWidth="1"/>
    <col min="29" max="29" width="28.453125" style="178" bestFit="1" customWidth="1"/>
    <col min="30" max="30" width="13.54296875" style="178" bestFit="1" customWidth="1"/>
    <col min="31" max="31" width="12.7265625" style="178" bestFit="1" customWidth="1"/>
    <col min="32" max="32" width="14" style="178" bestFit="1" customWidth="1"/>
    <col min="33" max="33" width="22.453125" style="178" bestFit="1" customWidth="1"/>
    <col min="34" max="34" width="21.7265625" style="178" bestFit="1" customWidth="1"/>
    <col min="35" max="35" width="31" style="178" customWidth="1"/>
    <col min="36" max="36" width="26.7265625" style="178" customWidth="1"/>
    <col min="37" max="37" width="39" style="178" customWidth="1"/>
    <col min="38" max="38" width="39.81640625" style="178" customWidth="1"/>
    <col min="39" max="16384" width="9.1796875" style="178"/>
  </cols>
  <sheetData>
    <row r="1" spans="1:19">
      <c r="A1" s="259"/>
      <c r="B1" s="262" t="s">
        <v>778</v>
      </c>
      <c r="C1" s="263" t="s">
        <v>779</v>
      </c>
      <c r="D1" s="263" t="s">
        <v>780</v>
      </c>
      <c r="E1" s="263" t="s">
        <v>781</v>
      </c>
      <c r="F1" s="522" t="s">
        <v>782</v>
      </c>
      <c r="G1" s="259" t="s">
        <v>783</v>
      </c>
      <c r="H1" s="259"/>
      <c r="I1" s="259"/>
      <c r="J1" s="259"/>
      <c r="K1" s="259" t="s">
        <v>784</v>
      </c>
      <c r="L1" s="259" t="s">
        <v>785</v>
      </c>
      <c r="M1" s="259" t="s">
        <v>786</v>
      </c>
      <c r="N1" s="264" t="str" cm="1">
        <f t="array" ref="N1:S1">_xlfn.LET(
_xlpm.rowtags,IFERROR(_xlfn._xlws.FILTER(_xlfn.TOCOL(Assessment!K25:R25,1),_xlfn.TOCOL(Assessment!K25:R25,1)&lt;&gt;""),""),
_xlpm.picks,_xlfn.LET(_xlpm.rng,Triggers!K3:K70,_xlpm.i,Triggers!I3:I70,_xlpm.j,Triggers!J3:J70,
_xlpm.iok,(_xlpm.i=TRUE)+(UPPER(_xlpm.i)="TRUE"),
_xlpm.jok,(_xlpm.j=TRUE)+(UPPER(_xlpm.j)="TRUE"),
_xlpm.cond,(_xlpm.iok&gt;0)*(_xlpm.jok&gt;0)*(_xlpm.rng&lt;&gt;"")*(_xlpm.rng&lt;&gt;0),
IFERROR(_xlfn._xlws.FILTER(_xlpm.rng,_xlpm.cond),"")),
_xlpm.manual,IFERROR(_xlfn._xlws.FILTER(Assessment!G3:G22,(Assessment!G3:G22&lt;&gt;"")*(Assessment!G3:G22&lt;&gt;"0")),""),
_xlpm.all,TRIM(_xlfn.VSTACK(_xlpm.rowtags,_xlpm.picks,_xlpm.manual)),
_xlpm.keep,_xlfn._xlws.FILTER(_xlpm.all,(_xlpm.all&lt;&gt;"")*(_xlpm.all&lt;&gt;"0")),
TRANSPOSE(_xlfn.UNIQUE(_xlpm.keep))
)</f>
        <v>zzz_guidance:privacy</v>
      </c>
      <c r="O1" s="264" t="str">
        <v>zzz_guidance:ai_ethics_principles</v>
      </c>
      <c r="P1" s="178" t="str">
        <v>zzz_guidance:cyber_policy</v>
      </c>
      <c r="Q1" s="178" t="str">
        <v>phase:deployment</v>
      </c>
      <c r="R1" s="178" t="str">
        <v>stakeholder:external</v>
      </c>
      <c r="S1" s="178" t="str">
        <v>usecase:notcritical_list</v>
      </c>
    </row>
    <row r="2" spans="1:19" ht="32">
      <c r="A2" s="267"/>
      <c r="B2" s="268" t="s">
        <v>787</v>
      </c>
      <c r="C2" s="269" t="s">
        <v>788</v>
      </c>
      <c r="D2" s="269" t="s">
        <v>789</v>
      </c>
      <c r="E2" s="269" t="s">
        <v>790</v>
      </c>
      <c r="F2" s="523" t="s">
        <v>791</v>
      </c>
      <c r="G2" s="267"/>
      <c r="H2" s="267"/>
      <c r="I2" s="267"/>
      <c r="J2" s="267"/>
      <c r="K2" s="267" t="s">
        <v>792</v>
      </c>
      <c r="L2" s="267" t="s">
        <v>793</v>
      </c>
      <c r="M2" s="454" t="s">
        <v>794</v>
      </c>
      <c r="N2" s="265" t="s">
        <v>795</v>
      </c>
      <c r="O2" s="265"/>
    </row>
    <row r="3" spans="1:19" ht="29">
      <c r="A3" s="270" t="b" cm="1">
        <f t="array" ref="A3">_xlfn.LET(
  _xlpm.tagString, B3,
  _xlpm.isEmpty, LEN(TRIM(_xlpm.tagString)) = 0,
  _xlpm.tags, _xlfn.TEXTSPLIT(_xlpm.tagString, ","),
  _xlpm.cleaned, TRIM(_xlpm.tags),
  _xlpm.matchCount, SUM(--ISNUMBER(FIND("," &amp; _xlpm.cleaned &amp; ",", "," &amp; SUBSTITUTE(Assessment!$T$4, " ", "") &amp; ","))),
  IF(_xlpm.isEmpty, TRUE, _xlpm.matchCount = 0)
)</f>
        <v>1</v>
      </c>
      <c r="B3" s="271"/>
      <c r="C3" s="271"/>
      <c r="D3" s="271" t="s">
        <v>796</v>
      </c>
      <c r="E3" s="135" t="s">
        <v>797</v>
      </c>
      <c r="F3" s="524" t="s">
        <v>798</v>
      </c>
      <c r="G3" s="270" t="s">
        <v>799</v>
      </c>
      <c r="H3" s="270" t="s">
        <v>800</v>
      </c>
      <c r="I3" s="272" t="b" cm="1">
        <f t="array" ref="I3">_xlfn.LET(
  _xlpm.tagString, C3,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3" s="272" t="b" cm="1">
        <f t="array" ref="J3">_xlfn.LET(
  _xlpm.tagString, D3,
  _xlpm.isEmpty, LEN(TRIM(_xlpm.tagString)) = 0,
  _xlpm.tags, _xlfn.TEXTSPLIT(_xlpm.tagString, ","),
  _xlpm.cleaned, TRIM(_xlpm.tags),
  _xlpm.matchCount, SUM(--ISNUMBER(FIND("," &amp; _xlpm.cleaned &amp; ",", "," &amp; SUBSTITUTE(Assessment!$T$4, " ", "") &amp; ","))),
  IF(_xlpm.isEmpty, TRUE, _xlpm.matchCount &gt; 0)
)</f>
        <v>0</v>
      </c>
      <c r="K3" s="272" t="s">
        <v>801</v>
      </c>
      <c r="L3" s="260" t="s">
        <v>31</v>
      </c>
      <c r="M3" s="135" t="s">
        <v>802</v>
      </c>
    </row>
    <row r="4" spans="1:19" ht="51.75" customHeight="1">
      <c r="A4" s="270" t="b" cm="1">
        <f t="array" ref="A4">_xlfn.LET(
  _xlpm.tagString, B4,
  _xlpm.isEmpty, LEN(TRIM(_xlpm.tagString)) = 0,
  _xlpm.tags, _xlfn.TEXTSPLIT(_xlpm.tagString, ","),
  _xlpm.cleaned, TRIM(_xlpm.tags),
  _xlpm.matchCount, SUM(--ISNUMBER(FIND("," &amp; _xlpm.cleaned &amp; ",", "," &amp; SUBSTITUTE(Assessment!$T$4, " ", "") &amp; ","))),
  IF(_xlpm.isEmpty, TRUE, _xlpm.matchCount = 0)
)</f>
        <v>1</v>
      </c>
      <c r="B4" s="273" t="s">
        <v>267</v>
      </c>
      <c r="C4" s="274"/>
      <c r="D4" s="274" t="s">
        <v>803</v>
      </c>
      <c r="E4" s="135" t="s">
        <v>804</v>
      </c>
      <c r="F4" s="524" t="s">
        <v>805</v>
      </c>
      <c r="G4" s="270" t="s">
        <v>806</v>
      </c>
      <c r="H4" s="270" t="s">
        <v>800</v>
      </c>
      <c r="I4" s="272" t="b" cm="1">
        <f t="array" ref="I4">_xlfn.LET(
  _xlpm.tagString, C4,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 s="272" t="b" cm="1">
        <f t="array" ref="J4">_xlfn.LET(
  _xlpm.tagString, D4,
  _xlpm.isEmpty, LEN(TRIM(_xlpm.tagString)) = 0,
  _xlpm.tags, _xlfn.TEXTSPLIT(_xlpm.tagString, ","),
  _xlpm.cleaned, TRIM(_xlpm.tags),
  _xlpm.matchCount, SUM(--ISNUMBER(FIND("," &amp; _xlpm.cleaned &amp; ",", "," &amp; SUBSTITUTE(Assessment!$T$4, " ", "") &amp; ","))),
  IF(_xlpm.isEmpty, TRUE, _xlpm.matchCount &gt; 0)
)</f>
        <v>0</v>
      </c>
      <c r="K4" s="272" t="s">
        <v>801</v>
      </c>
      <c r="L4" s="260" t="s">
        <v>31</v>
      </c>
      <c r="M4" s="135" t="s">
        <v>807</v>
      </c>
    </row>
    <row r="5" spans="1:19" ht="43.5">
      <c r="A5" s="502" t="b" cm="1">
        <f t="array" ref="A5">_xlfn.LET(
  _xlpm.tagString, B5,
  _xlpm.isEmpty, LEN(TRIM(_xlpm.tagString)) = 0,
  _xlpm.tags, _xlfn.TEXTSPLIT(_xlpm.tagString, ","),
  _xlpm.cleaned, TRIM(_xlpm.tags),
  _xlpm.matchCount, SUM(--ISNUMBER(FIND("," &amp; _xlpm.cleaned &amp; ",", "," &amp; SUBSTITUTE(Assessment!$T$4, " ", "") &amp; ","))),
  IF(_xlpm.isEmpty, TRUE, _xlpm.matchCount = 0)
)</f>
        <v>1</v>
      </c>
      <c r="B5" s="503"/>
      <c r="C5" s="504"/>
      <c r="D5" s="504"/>
      <c r="E5" s="135" t="s">
        <v>808</v>
      </c>
      <c r="F5" s="524" t="s">
        <v>809</v>
      </c>
      <c r="G5" s="270" t="s">
        <v>810</v>
      </c>
      <c r="H5" s="270" t="s">
        <v>811</v>
      </c>
      <c r="I5" s="505" t="b" cm="1">
        <f t="array" ref="I5">_xlfn.LET(
  _xlpm.tagString, C5,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 s="505" t="b" cm="1">
        <f t="array" ref="J5">_xlfn.LET(
  _xlpm.tagString, D5,
  _xlpm.isEmpty, LEN(TRIM(_xlpm.tagString)) = 0,
  _xlpm.tags, _xlfn.TEXTSPLIT(_xlpm.tagString, ","),
  _xlpm.cleaned, TRIM(_xlpm.tags),
  _xlpm.matchCount, SUM(--ISNUMBER(FIND("," &amp; _xlpm.cleaned &amp; ",", "," &amp; SUBSTITUTE(Assessment!$T$4, " ", "") &amp; ","))),
  IF(_xlpm.isEmpty, TRUE, _xlpm.matchCount &gt; 0)
)</f>
        <v>1</v>
      </c>
      <c r="K5" s="505" t="s">
        <v>748</v>
      </c>
      <c r="L5" s="260" t="s">
        <v>31</v>
      </c>
      <c r="M5" s="135" t="s">
        <v>812</v>
      </c>
    </row>
    <row r="6" spans="1:19" ht="29">
      <c r="A6" s="270" t="b" cm="1">
        <f t="array" ref="A6">_xlfn.LET(
  _xlpm.tagString, B6,
  _xlpm.isEmpty, LEN(TRIM(_xlpm.tagString)) = 0,
  _xlpm.tags, _xlfn.TEXTSPLIT(_xlpm.tagString, ","),
  _xlpm.cleaned, TRIM(_xlpm.tags),
  _xlpm.matchCount, SUM(--ISNUMBER(FIND("," &amp; _xlpm.cleaned &amp; ",", "," &amp; SUBSTITUTE(Assessment!$T$4, " ", "") &amp; ","))),
  IF(_xlpm.isEmpty, TRUE, _xlpm.matchCount = 0)
)</f>
        <v>1</v>
      </c>
      <c r="B6" s="272"/>
      <c r="C6" s="274"/>
      <c r="D6" s="274"/>
      <c r="E6" s="135" t="s">
        <v>813</v>
      </c>
      <c r="F6" s="524" t="s">
        <v>814</v>
      </c>
      <c r="G6" s="270" t="s">
        <v>810</v>
      </c>
      <c r="H6" s="270" t="s">
        <v>811</v>
      </c>
      <c r="I6" s="272" t="b" cm="1">
        <f t="array" ref="I6">_xlfn.LET(
  _xlpm.tagString, C6,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6" s="272" t="b" cm="1">
        <f t="array" ref="J6">_xlfn.LET(
  _xlpm.tagString, D6,
  _xlpm.isEmpty, LEN(TRIM(_xlpm.tagString)) = 0,
  _xlpm.tags, _xlfn.TEXTSPLIT(_xlpm.tagString, ","),
  _xlpm.cleaned, TRIM(_xlpm.tags),
  _xlpm.matchCount, SUM(--ISNUMBER(FIND("," &amp; _xlpm.cleaned &amp; ",", "," &amp; SUBSTITUTE(Assessment!$T$4, " ", "") &amp; ","))),
  IF(_xlpm.isEmpty, TRUE, _xlpm.matchCount &gt; 0)
)</f>
        <v>1</v>
      </c>
      <c r="K6" s="272" t="str">
        <f>Resources!D11</f>
        <v>zzz_guidance:ai_ethics_principles</v>
      </c>
      <c r="L6" s="260" t="s">
        <v>31</v>
      </c>
      <c r="M6" s="135" t="s">
        <v>815</v>
      </c>
    </row>
    <row r="7" spans="1:19" ht="60" customHeight="1">
      <c r="A7" s="270" t="b" cm="1">
        <f t="array" ref="A7">_xlfn.LET(
  _xlpm.tagString, B7,
  _xlpm.isEmpty, LEN(TRIM(_xlpm.tagString)) = 0,
  _xlpm.tags, _xlfn.TEXTSPLIT(_xlpm.tagString, ","),
  _xlpm.cleaned, TRIM(_xlpm.tags),
  _xlpm.matchCount, SUM(--ISNUMBER(FIND("," &amp; _xlpm.cleaned &amp; ",", "," &amp; SUBSTITUTE(Assessment!$T$4, " ", "") &amp; ","))),
  IF(_xlpm.isEmpty, TRUE, _xlpm.matchCount = 0)
)</f>
        <v>1</v>
      </c>
      <c r="B7" s="272"/>
      <c r="C7" s="274"/>
      <c r="D7" s="274"/>
      <c r="E7" s="135" t="s">
        <v>816</v>
      </c>
      <c r="F7" s="524" t="s">
        <v>817</v>
      </c>
      <c r="G7" s="270" t="s">
        <v>810</v>
      </c>
      <c r="H7" s="270" t="s">
        <v>811</v>
      </c>
      <c r="I7" s="272" t="b" cm="1">
        <f t="array" ref="I7">_xlfn.LET(
  _xlpm.tagString, C7,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7" s="272" t="b" cm="1">
        <f t="array" ref="J7">_xlfn.LET(
  _xlpm.tagString, D7,
  _xlpm.isEmpty, LEN(TRIM(_xlpm.tagString)) = 0,
  _xlpm.tags, _xlfn.TEXTSPLIT(_xlpm.tagString, ","),
  _xlpm.cleaned, TRIM(_xlpm.tags),
  _xlpm.matchCount, SUM(--ISNUMBER(FIND("," &amp; _xlpm.cleaned &amp; ",", "," &amp; SUBSTITUTE(Assessment!$T$4, " ", "") &amp; ","))),
  IF(_xlpm.isEmpty, TRUE, _xlpm.matchCount &gt; 0)
)</f>
        <v>1</v>
      </c>
      <c r="K7" s="275" t="s">
        <v>752</v>
      </c>
      <c r="L7" s="260" t="s">
        <v>31</v>
      </c>
      <c r="M7" s="135" t="s">
        <v>818</v>
      </c>
    </row>
    <row r="8" spans="1:19" ht="60" customHeight="1">
      <c r="A8" s="270" t="b" cm="1">
        <f t="array" ref="A8">_xlfn.LET(
  _xlpm.tagString, B8,
  _xlpm.isEmpty, LEN(TRIM(_xlpm.tagString)) = 0,
  _xlpm.tags, _xlfn.TEXTSPLIT(_xlpm.tagString, ","),
  _xlpm.cleaned, TRIM(_xlpm.tags),
  _xlpm.matchCount, SUM(--ISNUMBER(FIND("," &amp; _xlpm.cleaned &amp; ",", "," &amp; SUBSTITUTE(Assessment!$T$4, " ", "") &amp; ","))),
  IF(_xlpm.isEmpty, TRUE, _xlpm.matchCount = 0)
)</f>
        <v>1</v>
      </c>
      <c r="B8" s="272"/>
      <c r="C8" s="274"/>
      <c r="D8" s="274"/>
      <c r="E8" s="135" t="s">
        <v>819</v>
      </c>
      <c r="F8" s="524" t="s">
        <v>820</v>
      </c>
      <c r="G8" s="270" t="s">
        <v>810</v>
      </c>
      <c r="H8" s="270" t="s">
        <v>811</v>
      </c>
      <c r="I8" s="272" t="b" cm="1">
        <f t="array" ref="I8">_xlfn.LET(
  _xlpm.tagString, C8,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8" s="272" t="b" cm="1">
        <f t="array" ref="J8">_xlfn.LET(
  _xlpm.tagString, D8,
  _xlpm.isEmpty, LEN(TRIM(_xlpm.tagString)) = 0,
  _xlpm.tags, _xlfn.TEXTSPLIT(_xlpm.tagString, ","),
  _xlpm.cleaned, TRIM(_xlpm.tags),
  _xlpm.matchCount, SUM(--ISNUMBER(FIND("," &amp; _xlpm.cleaned &amp; ",", "," &amp; SUBSTITUTE(Assessment!$T$4, " ", "") &amp; ","))),
  IF(_xlpm.isEmpty, TRUE, _xlpm.matchCount &gt; 0)
)</f>
        <v>1</v>
      </c>
      <c r="K8" s="275"/>
      <c r="L8" s="260" t="s">
        <v>31</v>
      </c>
      <c r="M8" s="135" t="s">
        <v>821</v>
      </c>
    </row>
    <row r="9" spans="1:19" ht="73.5" customHeight="1">
      <c r="A9" s="270" t="b" cm="1">
        <f t="array" ref="A9">_xlfn.LET(
  _xlpm.tagString, B9,
  _xlpm.isEmpty, LEN(TRIM(_xlpm.tagString)) = 0,
  _xlpm.tags, _xlfn.TEXTSPLIT(_xlpm.tagString, ","),
  _xlpm.cleaned, TRIM(_xlpm.tags),
  _xlpm.matchCount, SUM(--ISNUMBER(FIND("," &amp; _xlpm.cleaned &amp; ",", "," &amp; SUBSTITUTE(Assessment!$T$4, " ", "") &amp; ","))),
  IF(_xlpm.isEmpty, TRUE, _xlpm.matchCount = 0)
)</f>
        <v>1</v>
      </c>
      <c r="B9" s="273" t="s">
        <v>822</v>
      </c>
      <c r="C9" s="274" t="s">
        <v>823</v>
      </c>
      <c r="D9" s="274"/>
      <c r="E9" s="135" t="s">
        <v>824</v>
      </c>
      <c r="F9" s="524" t="s">
        <v>825</v>
      </c>
      <c r="G9" s="276" t="s">
        <v>826</v>
      </c>
      <c r="H9" s="276" t="s">
        <v>827</v>
      </c>
      <c r="I9" s="272" t="b" cm="1">
        <f t="array" ref="I9">_xlfn.LET(
  _xlpm.tagString, C9,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9" s="272" t="b" cm="1">
        <f t="array" ref="J9">_xlfn.LET(
  _xlpm.tagString, D9,
  _xlpm.isEmpty, LEN(TRIM(_xlpm.tagString)) = 0,
  _xlpm.tags, _xlfn.TEXTSPLIT(_xlpm.tagString, ","),
  _xlpm.cleaned, TRIM(_xlpm.tags),
  _xlpm.matchCount, SUM(--ISNUMBER(FIND("," &amp; _xlpm.cleaned &amp; ",", "," &amp; SUBSTITUTE(Assessment!$T$4, " ", "") &amp; ","))),
  IF(_xlpm.isEmpty, TRUE, _xlpm.matchCount &gt; 0)
)</f>
        <v>1</v>
      </c>
      <c r="K9" s="272" t="s">
        <v>801</v>
      </c>
      <c r="L9" s="260" t="s">
        <v>31</v>
      </c>
      <c r="M9" s="135" t="s">
        <v>828</v>
      </c>
    </row>
    <row r="10" spans="1:19" ht="63.75" customHeight="1">
      <c r="A10" s="270" t="b" cm="1">
        <f t="array" ref="A10">_xlfn.LET(
  _xlpm.tagString, B10,
  _xlpm.isEmpty, LEN(TRIM(_xlpm.tagString)) = 0,
  _xlpm.tags, _xlfn.TEXTSPLIT(_xlpm.tagString, ","),
  _xlpm.cleaned, TRIM(_xlpm.tags),
  _xlpm.matchCount, SUM(--ISNUMBER(FIND("," &amp; _xlpm.cleaned &amp; ",", "," &amp; SUBSTITUTE(Assessment!$T$4, " ", "") &amp; ","))),
  IF(_xlpm.isEmpty, TRUE, _xlpm.matchCount = 0)
)</f>
        <v>1</v>
      </c>
      <c r="B10" s="273" t="s">
        <v>267</v>
      </c>
      <c r="C10" s="277" t="s">
        <v>503</v>
      </c>
      <c r="D10" s="277" t="s">
        <v>829</v>
      </c>
      <c r="E10" s="135" t="s">
        <v>830</v>
      </c>
      <c r="F10" s="524" t="s">
        <v>831</v>
      </c>
      <c r="G10" s="276" t="s">
        <v>826</v>
      </c>
      <c r="H10" s="276" t="s">
        <v>827</v>
      </c>
      <c r="I10" s="272" t="b" cm="1">
        <f t="array" ref="I10">_xlfn.LET(
  _xlpm.tagString, C10,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0" s="272" t="b" cm="1">
        <f t="array" ref="J10">_xlfn.LET(
  _xlpm.tagString, D10,
  _xlpm.isEmpty, LEN(TRIM(_xlpm.tagString)) = 0,
  _xlpm.tags, _xlfn.TEXTSPLIT(_xlpm.tagString, ","),
  _xlpm.cleaned, TRIM(_xlpm.tags),
  _xlpm.matchCount, SUM(--ISNUMBER(FIND("," &amp; _xlpm.cleaned &amp; ",", "," &amp; SUBSTITUTE(Assessment!$T$4, " ", "") &amp; ","))),
  IF(_xlpm.isEmpty, TRUE, _xlpm.matchCount &gt; 0)
)</f>
        <v>0</v>
      </c>
      <c r="K10" s="272" t="s">
        <v>764</v>
      </c>
      <c r="L10" s="260" t="s">
        <v>31</v>
      </c>
      <c r="M10" s="135" t="s">
        <v>832</v>
      </c>
    </row>
    <row r="11" spans="1:19" ht="43.5">
      <c r="A11" s="270" t="b" cm="1">
        <f t="array" ref="A11">_xlfn.LET(
  _xlpm.tagString, B11,
  _xlpm.isEmpty, LEN(TRIM(_xlpm.tagString)) = 0,
  _xlpm.tags, _xlfn.TEXTSPLIT(_xlpm.tagString, ","),
  _xlpm.cleaned, TRIM(_xlpm.tags),
  _xlpm.matchCount, SUM(--ISNUMBER(FIND("," &amp; _xlpm.cleaned &amp; ",", "," &amp; SUBSTITUTE(Assessment!$T$4, " ", "") &amp; ","))),
  IF(_xlpm.isEmpty, TRUE, _xlpm.matchCount = 0)
)</f>
        <v>1</v>
      </c>
      <c r="B11" s="273"/>
      <c r="C11" s="274" t="s">
        <v>833</v>
      </c>
      <c r="D11" s="274" t="s">
        <v>834</v>
      </c>
      <c r="E11" s="135" t="s">
        <v>835</v>
      </c>
      <c r="F11" s="524" t="s">
        <v>836</v>
      </c>
      <c r="G11" s="276" t="s">
        <v>826</v>
      </c>
      <c r="H11" s="276" t="s">
        <v>827</v>
      </c>
      <c r="I11" s="272" t="b" cm="1">
        <f t="array" ref="I11">_xlfn.LET(
  _xlpm.tagString, C11,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1" s="272" t="b" cm="1">
        <f t="array" ref="J11">_xlfn.LET(
  _xlpm.tagString, D11,
  _xlpm.isEmpty, LEN(TRIM(_xlpm.tagString)) = 0,
  _xlpm.tags, _xlfn.TEXTSPLIT(_xlpm.tagString, ","),
  _xlpm.cleaned, TRIM(_xlpm.tags),
  _xlpm.matchCount, SUM(--ISNUMBER(FIND("," &amp; _xlpm.cleaned &amp; ",", "," &amp; SUBSTITUTE(Assessment!$T$4, " ", "") &amp; ","))),
  IF(_xlpm.isEmpty, TRUE, _xlpm.matchCount &gt; 0)
)</f>
        <v>0</v>
      </c>
      <c r="K11" s="272"/>
      <c r="L11" s="260" t="s">
        <v>31</v>
      </c>
      <c r="M11" s="135" t="s">
        <v>837</v>
      </c>
    </row>
    <row r="12" spans="1:19" ht="29">
      <c r="A12" s="270" t="b" cm="1">
        <f t="array" ref="A12">_xlfn.LET(
  _xlpm.tagString, B12,
  _xlpm.isEmpty, LEN(TRIM(_xlpm.tagString)) = 0,
  _xlpm.tags, _xlfn.TEXTSPLIT(_xlpm.tagString, ","),
  _xlpm.cleaned, TRIM(_xlpm.tags),
  _xlpm.matchCount, SUM(--ISNUMBER(FIND("," &amp; _xlpm.cleaned &amp; ",", "," &amp; SUBSTITUTE(Assessment!$T$4, " ", "") &amp; ","))),
  IF(_xlpm.isEmpty, TRUE, _xlpm.matchCount = 0)
)</f>
        <v>1</v>
      </c>
      <c r="B12" s="273"/>
      <c r="C12" s="274" t="s">
        <v>838</v>
      </c>
      <c r="D12" s="274"/>
      <c r="E12" s="135" t="s">
        <v>839</v>
      </c>
      <c r="F12" s="524" t="s">
        <v>840</v>
      </c>
      <c r="G12" s="276" t="s">
        <v>826</v>
      </c>
      <c r="H12" s="276" t="s">
        <v>827</v>
      </c>
      <c r="I12" s="272" t="b" cm="1">
        <f t="array" ref="I12">_xlfn.LET(
  _xlpm.tagString, C12,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2" s="272" t="b" cm="1">
        <f t="array" ref="J12">_xlfn.LET(
  _xlpm.tagString, D12,
  _xlpm.isEmpty, LEN(TRIM(_xlpm.tagString)) = 0,
  _xlpm.tags, _xlfn.TEXTSPLIT(_xlpm.tagString, ","),
  _xlpm.cleaned, TRIM(_xlpm.tags),
  _xlpm.matchCount, SUM(--ISNUMBER(FIND("," &amp; _xlpm.cleaned &amp; ",", "," &amp; SUBSTITUTE(Assessment!$T$4, " ", "") &amp; ","))),
  IF(_xlpm.isEmpty, TRUE, _xlpm.matchCount &gt; 0)
)</f>
        <v>1</v>
      </c>
      <c r="K12" s="272"/>
      <c r="L12" s="260" t="s">
        <v>31</v>
      </c>
      <c r="M12" s="135" t="s">
        <v>841</v>
      </c>
    </row>
    <row r="13" spans="1:19" ht="43.5">
      <c r="A13" s="270" t="b" cm="1">
        <f t="array" ref="A13">_xlfn.LET(
  _xlpm.tagString, B13,
  _xlpm.isEmpty, LEN(TRIM(_xlpm.tagString)) = 0,
  _xlpm.tags, _xlfn.TEXTSPLIT(_xlpm.tagString, ","),
  _xlpm.cleaned, TRIM(_xlpm.tags),
  _xlpm.matchCount, SUM(--ISNUMBER(FIND("," &amp; _xlpm.cleaned &amp; ",", "," &amp; SUBSTITUTE(Assessment!$T$4, " ", "") &amp; ","))),
  IF(_xlpm.isEmpty, TRUE, _xlpm.matchCount = 0)
)</f>
        <v>1</v>
      </c>
      <c r="B13" s="273"/>
      <c r="C13" s="274" t="s">
        <v>842</v>
      </c>
      <c r="D13" s="274" t="s">
        <v>843</v>
      </c>
      <c r="E13" s="135" t="s">
        <v>844</v>
      </c>
      <c r="F13" s="524" t="s">
        <v>845</v>
      </c>
      <c r="G13" s="276" t="s">
        <v>826</v>
      </c>
      <c r="H13" s="276" t="s">
        <v>827</v>
      </c>
      <c r="I13" s="272" t="b" cm="1">
        <f t="array" ref="I13">_xlfn.LET(
  _xlpm.tagString, C13,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3" s="272" t="b" cm="1">
        <f t="array" ref="J13">_xlfn.LET(
  _xlpm.tagString, D13,
  _xlpm.isEmpty, LEN(TRIM(_xlpm.tagString)) = 0,
  _xlpm.tags, _xlfn.TEXTSPLIT(_xlpm.tagString, ","),
  _xlpm.cleaned, TRIM(_xlpm.tags),
  _xlpm.matchCount, SUM(--ISNUMBER(FIND("," &amp; _xlpm.cleaned &amp; ",", "," &amp; SUBSTITUTE(Assessment!$T$4, " ", "") &amp; ","))),
  IF(_xlpm.isEmpty, TRUE, _xlpm.matchCount &gt; 0)
)</f>
        <v>0</v>
      </c>
      <c r="K13" s="272" t="s">
        <v>846</v>
      </c>
      <c r="L13" s="260" t="s">
        <v>31</v>
      </c>
      <c r="M13" s="135" t="s">
        <v>847</v>
      </c>
    </row>
    <row r="14" spans="1:19" ht="48">
      <c r="A14" s="270" t="b" cm="1">
        <f t="array" ref="A14">_xlfn.LET(
  _xlpm.tagString, B14,
  _xlpm.isEmpty, LEN(TRIM(_xlpm.tagString)) = 0,
  _xlpm.tags, _xlfn.TEXTSPLIT(_xlpm.tagString, ","),
  _xlpm.cleaned, TRIM(_xlpm.tags),
  _xlpm.matchCount, SUM(--ISNUMBER(FIND("," &amp; _xlpm.cleaned &amp; ",", "," &amp; SUBSTITUTE(Assessment!$T$4, " ", "") &amp; ","))),
  IF(_xlpm.isEmpty, TRUE, _xlpm.matchCount = 0)
)</f>
        <v>1</v>
      </c>
      <c r="B14" s="273" t="s">
        <v>848</v>
      </c>
      <c r="C14" s="274"/>
      <c r="D14" s="274" t="s">
        <v>849</v>
      </c>
      <c r="E14" s="135" t="s">
        <v>850</v>
      </c>
      <c r="F14" s="524" t="s">
        <v>851</v>
      </c>
      <c r="G14" s="276" t="s">
        <v>826</v>
      </c>
      <c r="H14" s="276" t="s">
        <v>827</v>
      </c>
      <c r="I14" s="272" t="b" cm="1">
        <f t="array" ref="I14">_xlfn.LET(
  _xlpm.tagString, C14,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14" s="272" t="b" cm="1">
        <f t="array" ref="J14">_xlfn.LET(
  _xlpm.tagString, D14,
  _xlpm.isEmpty, LEN(TRIM(_xlpm.tagString)) = 0,
  _xlpm.tags, _xlfn.TEXTSPLIT(_xlpm.tagString, ","),
  _xlpm.cleaned, TRIM(_xlpm.tags),
  _xlpm.matchCount, SUM(--ISNUMBER(FIND("," &amp; _xlpm.cleaned &amp; ",", "," &amp; SUBSTITUTE(Assessment!$T$4, " ", "") &amp; ","))),
  IF(_xlpm.isEmpty, TRUE, _xlpm.matchCount &gt; 0)
)</f>
        <v>0</v>
      </c>
      <c r="K14" s="272"/>
      <c r="L14" s="260" t="s">
        <v>31</v>
      </c>
      <c r="M14" s="135" t="s">
        <v>852</v>
      </c>
    </row>
    <row r="15" spans="1:19" ht="29">
      <c r="A15" s="270" t="b" cm="1">
        <f t="array" ref="A15">_xlfn.LET(
  _xlpm.tagString, B15,
  _xlpm.isEmpty, LEN(TRIM(_xlpm.tagString)) = 0,
  _xlpm.tags, _xlfn.TEXTSPLIT(_xlpm.tagString, ","),
  _xlpm.cleaned, TRIM(_xlpm.tags),
  _xlpm.matchCount, SUM(--ISNUMBER(FIND("," &amp; _xlpm.cleaned &amp; ",", "," &amp; SUBSTITUTE(Assessment!$T$4, " ", "") &amp; ","))),
  IF(_xlpm.isEmpty, TRUE, _xlpm.matchCount = 0)
)</f>
        <v>1</v>
      </c>
      <c r="B15" s="273"/>
      <c r="C15" s="504" t="s">
        <v>823</v>
      </c>
      <c r="D15" s="504" t="s">
        <v>853</v>
      </c>
      <c r="E15" s="135" t="s">
        <v>854</v>
      </c>
      <c r="F15" s="524" t="s">
        <v>855</v>
      </c>
      <c r="G15" s="276" t="s">
        <v>826</v>
      </c>
      <c r="H15" s="276" t="s">
        <v>827</v>
      </c>
      <c r="I15" s="272" t="b" cm="1">
        <f t="array" ref="I15">_xlfn.LET(
  _xlpm.tagString, C15,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5" s="272" t="b" cm="1">
        <f t="array" ref="J15">_xlfn.LET(
  _xlpm.tagString, D15,
  _xlpm.isEmpty, LEN(TRIM(_xlpm.tagString)) = 0,
  _xlpm.tags, _xlfn.TEXTSPLIT(_xlpm.tagString, ","),
  _xlpm.cleaned, TRIM(_xlpm.tags),
  _xlpm.matchCount, SUM(--ISNUMBER(FIND("," &amp; _xlpm.cleaned &amp; ",", "," &amp; SUBSTITUTE(Assessment!$T$4, " ", "") &amp; ","))),
  IF(_xlpm.isEmpty, TRUE, _xlpm.matchCount &gt; 0)
)</f>
        <v>0</v>
      </c>
      <c r="K15" s="272" t="s">
        <v>856</v>
      </c>
      <c r="L15" s="260" t="s">
        <v>31</v>
      </c>
      <c r="M15" s="135" t="s">
        <v>857</v>
      </c>
    </row>
    <row r="16" spans="1:19" ht="49.5" customHeight="1">
      <c r="A16" s="270" t="b" cm="1">
        <f t="array" ref="A16">_xlfn.LET(
  _xlpm.tagString, B16,
  _xlpm.isEmpty, LEN(TRIM(_xlpm.tagString)) = 0,
  _xlpm.tags, _xlfn.TEXTSPLIT(_xlpm.tagString, ","),
  _xlpm.cleaned, TRIM(_xlpm.tags),
  _xlpm.matchCount, SUM(--ISNUMBER(FIND("," &amp; _xlpm.cleaned &amp; ",", "," &amp; SUBSTITUTE(Assessment!$T$4, " ", "") &amp; ","))),
  IF(_xlpm.isEmpty, TRUE, _xlpm.matchCount = 0)
)</f>
        <v>1</v>
      </c>
      <c r="B16" s="512"/>
      <c r="C16" s="266" t="s">
        <v>361</v>
      </c>
      <c r="E16" s="8" t="s">
        <v>858</v>
      </c>
      <c r="F16" s="524" t="s">
        <v>859</v>
      </c>
      <c r="G16" s="276" t="s">
        <v>826</v>
      </c>
      <c r="H16" s="276" t="s">
        <v>827</v>
      </c>
      <c r="I16" s="272" t="b" cm="1">
        <f t="array" ref="I16">_xlfn.LET(
  _xlpm.tagString, C16,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6" s="272" t="b" cm="1">
        <f t="array" ref="J16">_xlfn.LET(
  _xlpm.tagString, D16,
  _xlpm.isEmpty, LEN(TRIM(_xlpm.tagString)) = 0,
  _xlpm.tags, _xlfn.TEXTSPLIT(_xlpm.tagString, ","),
  _xlpm.cleaned, TRIM(_xlpm.tags),
  _xlpm.matchCount, SUM(--ISNUMBER(FIND("," &amp; _xlpm.cleaned &amp; ",", "," &amp; SUBSTITUTE(Assessment!$T$4, " ", "") &amp; ","))),
  IF(_xlpm.isEmpty, TRUE, _xlpm.matchCount &gt; 0)
)</f>
        <v>1</v>
      </c>
      <c r="K16" s="272" t="s">
        <v>748</v>
      </c>
      <c r="L16" s="260" t="s">
        <v>31</v>
      </c>
      <c r="M16" s="135" t="s">
        <v>812</v>
      </c>
    </row>
    <row r="17" spans="1:13" ht="43.5">
      <c r="A17" s="270" t="b" cm="1">
        <f t="array" ref="A17">_xlfn.LET(
  _xlpm.tagString, B17,
  _xlpm.isEmpty, LEN(TRIM(_xlpm.tagString)) = 0,
  _xlpm.tags, _xlfn.TEXTSPLIT(_xlpm.tagString, ","),
  _xlpm.cleaned, TRIM(_xlpm.tags),
  _xlpm.matchCount, SUM(--ISNUMBER(FIND("," &amp; _xlpm.cleaned &amp; ",", "," &amp; SUBSTITUTE(Assessment!$T$4, " ", "") &amp; ","))),
  IF(_xlpm.isEmpty, TRUE, _xlpm.matchCount = 0)
)</f>
        <v>1</v>
      </c>
      <c r="B17" s="512"/>
      <c r="C17" s="266" t="s">
        <v>353</v>
      </c>
      <c r="E17" s="510" t="s">
        <v>860</v>
      </c>
      <c r="F17" s="524" t="s">
        <v>861</v>
      </c>
      <c r="G17" s="276" t="s">
        <v>826</v>
      </c>
      <c r="H17" s="276" t="s">
        <v>827</v>
      </c>
      <c r="I17" s="272" t="b" cm="1">
        <f t="array" ref="I17">_xlfn.LET(
  _xlpm.tagString, C17,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7" s="272" t="b" cm="1">
        <f t="array" ref="J17">_xlfn.LET(
  _xlpm.tagString, D17,
  _xlpm.isEmpty, LEN(TRIM(_xlpm.tagString)) = 0,
  _xlpm.tags, _xlfn.TEXTSPLIT(_xlpm.tagString, ","),
  _xlpm.cleaned, TRIM(_xlpm.tags),
  _xlpm.matchCount, SUM(--ISNUMBER(FIND("," &amp; _xlpm.cleaned &amp; ",", "," &amp; SUBSTITUTE(Assessment!$T$4, " ", "") &amp; ","))),
  IF(_xlpm.isEmpty, TRUE, _xlpm.matchCount &gt; 0)
)</f>
        <v>1</v>
      </c>
      <c r="K17" s="272" t="s">
        <v>745</v>
      </c>
      <c r="L17" s="260" t="s">
        <v>31</v>
      </c>
      <c r="M17" s="135" t="s">
        <v>862</v>
      </c>
    </row>
    <row r="18" spans="1:13" ht="43.5">
      <c r="A18" s="270" t="b" cm="1">
        <f t="array" ref="A18">_xlfn.LET(
  _xlpm.tagString, B18,
  _xlpm.isEmpty, LEN(TRIM(_xlpm.tagString)) = 0,
  _xlpm.tags, _xlfn.TEXTSPLIT(_xlpm.tagString, ","),
  _xlpm.cleaned, TRIM(_xlpm.tags),
  _xlpm.matchCount, SUM(--ISNUMBER(FIND("," &amp; _xlpm.cleaned &amp; ",", "," &amp; SUBSTITUTE(Assessment!$T$4, " ", "") &amp; ","))),
  IF(_xlpm.isEmpty, TRUE, _xlpm.matchCount = 0)
)</f>
        <v>1</v>
      </c>
      <c r="B18" s="512"/>
      <c r="C18" s="266" t="s">
        <v>373</v>
      </c>
      <c r="D18" s="266" t="s">
        <v>863</v>
      </c>
      <c r="E18" s="510" t="s">
        <v>864</v>
      </c>
      <c r="F18" s="525" t="s">
        <v>865</v>
      </c>
      <c r="G18" s="276" t="s">
        <v>826</v>
      </c>
      <c r="H18" s="276" t="s">
        <v>827</v>
      </c>
      <c r="I18" s="272" t="b" cm="1">
        <f t="array" ref="I18">_xlfn.LET(
  _xlpm.tagString, C18,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8" s="272" t="b" cm="1">
        <f t="array" ref="J18">_xlfn.LET(
  _xlpm.tagString, D18,
  _xlpm.isEmpty, LEN(TRIM(_xlpm.tagString)) = 0,
  _xlpm.tags, _xlfn.TEXTSPLIT(_xlpm.tagString, ","),
  _xlpm.cleaned, TRIM(_xlpm.tags),
  _xlpm.matchCount, SUM(--ISNUMBER(FIND("," &amp; _xlpm.cleaned &amp; ",", "," &amp; SUBSTITUTE(Assessment!$T$4, " ", "") &amp; ","))),
  IF(_xlpm.isEmpty, TRUE, _xlpm.matchCount &gt; 0)
)</f>
        <v>0</v>
      </c>
      <c r="K18" s="272" t="s">
        <v>745</v>
      </c>
      <c r="L18" s="260" t="s">
        <v>31</v>
      </c>
      <c r="M18" s="135" t="s">
        <v>866</v>
      </c>
    </row>
    <row r="19" spans="1:13" ht="43.5">
      <c r="A19" s="270" t="b" cm="1">
        <f t="array" ref="A19">_xlfn.LET(
  _xlpm.tagString, B19,
  _xlpm.isEmpty, LEN(TRIM(_xlpm.tagString)) = 0,
  _xlpm.tags, _xlfn.TEXTSPLIT(_xlpm.tagString, ","),
  _xlpm.cleaned, TRIM(_xlpm.tags),
  _xlpm.matchCount, SUM(--ISNUMBER(FIND("," &amp; _xlpm.cleaned &amp; ",", "," &amp; SUBSTITUTE(Assessment!$T$4, " ", "") &amp; ","))),
  IF(_xlpm.isEmpty, TRUE, _xlpm.matchCount = 0)
)</f>
        <v>1</v>
      </c>
      <c r="B19" s="512"/>
      <c r="C19" s="266" t="s">
        <v>377</v>
      </c>
      <c r="D19" s="266" t="s">
        <v>863</v>
      </c>
      <c r="E19" s="510" t="s">
        <v>867</v>
      </c>
      <c r="F19" s="524" t="s">
        <v>868</v>
      </c>
      <c r="G19" s="276" t="s">
        <v>826</v>
      </c>
      <c r="H19" s="276" t="s">
        <v>827</v>
      </c>
      <c r="I19" s="272" t="b" cm="1">
        <f t="array" ref="I19">_xlfn.LET(
  _xlpm.tagString, C19,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9" s="272" t="b" cm="1">
        <f t="array" ref="J19">_xlfn.LET(
  _xlpm.tagString, D19,
  _xlpm.isEmpty, LEN(TRIM(_xlpm.tagString)) = 0,
  _xlpm.tags, _xlfn.TEXTSPLIT(_xlpm.tagString, ","),
  _xlpm.cleaned, TRIM(_xlpm.tags),
  _xlpm.matchCount, SUM(--ISNUMBER(FIND("," &amp; _xlpm.cleaned &amp; ",", "," &amp; SUBSTITUTE(Assessment!$T$4, " ", "") &amp; ","))),
  IF(_xlpm.isEmpty, TRUE, _xlpm.matchCount &gt; 0)
)</f>
        <v>0</v>
      </c>
      <c r="K19" s="272" t="s">
        <v>745</v>
      </c>
      <c r="L19" s="260" t="s">
        <v>31</v>
      </c>
      <c r="M19" s="135" t="s">
        <v>869</v>
      </c>
    </row>
    <row r="20" spans="1:13" ht="43.5">
      <c r="A20" s="270" t="b" cm="1">
        <f t="array" ref="A20">_xlfn.LET(
  _xlpm.tagString, B20,
  _xlpm.isEmpty, LEN(TRIM(_xlpm.tagString)) = 0,
  _xlpm.tags, _xlfn.TEXTSPLIT(_xlpm.tagString, ","),
  _xlpm.cleaned, TRIM(_xlpm.tags),
  _xlpm.matchCount, SUM(--ISNUMBER(FIND("," &amp; _xlpm.cleaned &amp; ",", "," &amp; SUBSTITUTE(Assessment!$T$4, " ", "") &amp; ","))),
  IF(_xlpm.isEmpty, TRUE, _xlpm.matchCount = 0)
)</f>
        <v>1</v>
      </c>
      <c r="B20" s="512"/>
      <c r="C20" s="266" t="s">
        <v>381</v>
      </c>
      <c r="D20" s="266" t="s">
        <v>863</v>
      </c>
      <c r="E20" s="8" t="s">
        <v>870</v>
      </c>
      <c r="F20" s="524" t="s">
        <v>871</v>
      </c>
      <c r="G20" s="276" t="s">
        <v>826</v>
      </c>
      <c r="H20" s="276" t="s">
        <v>827</v>
      </c>
      <c r="I20" s="272" t="b" cm="1">
        <f t="array" ref="I20">_xlfn.LET(
  _xlpm.tagString, C20,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0" s="272" t="b" cm="1">
        <f t="array" ref="J20">_xlfn.LET(
  _xlpm.tagString, D20,
  _xlpm.isEmpty, LEN(TRIM(_xlpm.tagString)) = 0,
  _xlpm.tags, _xlfn.TEXTSPLIT(_xlpm.tagString, ","),
  _xlpm.cleaned, TRIM(_xlpm.tags),
  _xlpm.matchCount, SUM(--ISNUMBER(FIND("," &amp; _xlpm.cleaned &amp; ",", "," &amp; SUBSTITUTE(Assessment!$T$4, " ", "") &amp; ","))),
  IF(_xlpm.isEmpty, TRUE, _xlpm.matchCount &gt; 0)
)</f>
        <v>0</v>
      </c>
      <c r="K20" s="272" t="s">
        <v>745</v>
      </c>
      <c r="L20" s="260" t="s">
        <v>31</v>
      </c>
      <c r="M20" s="135" t="s">
        <v>872</v>
      </c>
    </row>
    <row r="21" spans="1:13" ht="43.5">
      <c r="A21" s="270" t="b" cm="1">
        <f t="array" ref="A21">_xlfn.LET(
  _xlpm.tagString, B21,
  _xlpm.isEmpty, LEN(TRIM(_xlpm.tagString)) = 0,
  _xlpm.tags, _xlfn.TEXTSPLIT(_xlpm.tagString, ","),
  _xlpm.cleaned, TRIM(_xlpm.tags),
  _xlpm.matchCount, SUM(--ISNUMBER(FIND("," &amp; _xlpm.cleaned &amp; ",", "," &amp; SUBSTITUTE(Assessment!$T$4, " ", "") &amp; ","))),
  IF(_xlpm.isEmpty, TRUE, _xlpm.matchCount = 0)
)</f>
        <v>1</v>
      </c>
      <c r="B21" s="512"/>
      <c r="C21" s="266" t="s">
        <v>389</v>
      </c>
      <c r="D21" s="266" t="s">
        <v>863</v>
      </c>
      <c r="E21" s="510" t="s">
        <v>873</v>
      </c>
      <c r="F21" s="524" t="s">
        <v>874</v>
      </c>
      <c r="G21" s="276" t="s">
        <v>826</v>
      </c>
      <c r="H21" s="276" t="s">
        <v>827</v>
      </c>
      <c r="I21" s="272" t="b" cm="1">
        <f t="array" ref="I21">_xlfn.LET(
  _xlpm.tagString, C21,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1" s="272" t="b" cm="1">
        <f t="array" ref="J21">_xlfn.LET(
  _xlpm.tagString, D21,
  _xlpm.isEmpty, LEN(TRIM(_xlpm.tagString)) = 0,
  _xlpm.tags, _xlfn.TEXTSPLIT(_xlpm.tagString, ","),
  _xlpm.cleaned, TRIM(_xlpm.tags),
  _xlpm.matchCount, SUM(--ISNUMBER(FIND("," &amp; _xlpm.cleaned &amp; ",", "," &amp; SUBSTITUTE(Assessment!$T$4, " ", "") &amp; ","))),
  IF(_xlpm.isEmpty, TRUE, _xlpm.matchCount &gt; 0)
)</f>
        <v>0</v>
      </c>
      <c r="K21" s="272" t="s">
        <v>745</v>
      </c>
      <c r="L21" s="260" t="s">
        <v>31</v>
      </c>
      <c r="M21" s="135" t="s">
        <v>875</v>
      </c>
    </row>
    <row r="22" spans="1:13" ht="43.5">
      <c r="A22" s="270" t="b" cm="1">
        <f t="array" ref="A22">_xlfn.LET(
  _xlpm.tagString, B22,
  _xlpm.isEmpty, LEN(TRIM(_xlpm.tagString)) = 0,
  _xlpm.tags, _xlfn.TEXTSPLIT(_xlpm.tagString, ","),
  _xlpm.cleaned, TRIM(_xlpm.tags),
  _xlpm.matchCount, SUM(--ISNUMBER(FIND("," &amp; _xlpm.cleaned &amp; ",", "," &amp; SUBSTITUTE(Assessment!$T$4, " ", "") &amp; ","))),
  IF(_xlpm.isEmpty, TRUE, _xlpm.matchCount = 0)
)</f>
        <v>1</v>
      </c>
      <c r="B22" s="512"/>
      <c r="C22" s="266" t="s">
        <v>385</v>
      </c>
      <c r="D22" s="266" t="s">
        <v>863</v>
      </c>
      <c r="E22" s="8" t="s">
        <v>876</v>
      </c>
      <c r="F22" s="524" t="s">
        <v>877</v>
      </c>
      <c r="G22" s="276" t="s">
        <v>826</v>
      </c>
      <c r="H22" s="276" t="s">
        <v>827</v>
      </c>
      <c r="I22" s="272" t="b" cm="1">
        <f t="array" ref="I22">_xlfn.LET(
  _xlpm.tagString, C22,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2" s="272" t="b" cm="1">
        <f t="array" ref="J22">_xlfn.LET(
  _xlpm.tagString, D22,
  _xlpm.isEmpty, LEN(TRIM(_xlpm.tagString)) = 0,
  _xlpm.tags, _xlfn.TEXTSPLIT(_xlpm.tagString, ","),
  _xlpm.cleaned, TRIM(_xlpm.tags),
  _xlpm.matchCount, SUM(--ISNUMBER(FIND("," &amp; _xlpm.cleaned &amp; ",", "," &amp; SUBSTITUTE(Assessment!$T$4, " ", "") &amp; ","))),
  IF(_xlpm.isEmpty, TRUE, _xlpm.matchCount &gt; 0)
)</f>
        <v>0</v>
      </c>
      <c r="K22" s="272" t="s">
        <v>745</v>
      </c>
      <c r="L22" s="260" t="s">
        <v>31</v>
      </c>
      <c r="M22" s="135" t="s">
        <v>878</v>
      </c>
    </row>
    <row r="23" spans="1:13" ht="43.5">
      <c r="A23" s="506" t="b" cm="1">
        <f t="array" ref="A23">_xlfn.LET(
  _xlpm.tagString, B23,
  _xlpm.isEmpty, LEN(TRIM(_xlpm.tagString)) = 0,
  _xlpm.tags, _xlfn.TEXTSPLIT(_xlpm.tagString, ","),
  _xlpm.cleaned, TRIM(_xlpm.tags),
  _xlpm.matchCount, SUM(--ISNUMBER(FIND("," &amp; _xlpm.cleaned &amp; ",", "," &amp; SUBSTITUTE(Assessment!$T$4, " ", "") &amp; ","))),
  IF(_xlpm.isEmpty, TRUE, _xlpm.matchCount = 0)
)</f>
        <v>1</v>
      </c>
      <c r="B23" s="511"/>
      <c r="C23" s="266" t="s">
        <v>345</v>
      </c>
      <c r="E23" s="8" t="s">
        <v>879</v>
      </c>
      <c r="F23" s="526" t="s">
        <v>880</v>
      </c>
      <c r="G23" s="270" t="s">
        <v>881</v>
      </c>
      <c r="H23" s="270" t="s">
        <v>882</v>
      </c>
      <c r="I23" s="508" t="b" cm="1">
        <f t="array" ref="I23">_xlfn.LET(
  _xlpm.tagString, C23,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3" s="508" t="b" cm="1">
        <f t="array" ref="J23">_xlfn.LET(
  _xlpm.tagString, D23,
  _xlpm.isEmpty, LEN(TRIM(_xlpm.tagString)) = 0,
  _xlpm.tags, _xlfn.TEXTSPLIT(_xlpm.tagString, ","),
  _xlpm.cleaned, TRIM(_xlpm.tags),
  _xlpm.matchCount, SUM(--ISNUMBER(FIND("," &amp; _xlpm.cleaned &amp; ",", "," &amp; SUBSTITUTE(Assessment!$T$4, " ", "") &amp; ","))),
  IF(_xlpm.isEmpty, TRUE, _xlpm.matchCount &gt; 0)
)</f>
        <v>1</v>
      </c>
      <c r="K23" s="508" t="s">
        <v>745</v>
      </c>
      <c r="L23" s="509" t="s">
        <v>31</v>
      </c>
      <c r="M23" s="507" t="s">
        <v>883</v>
      </c>
    </row>
    <row r="24" spans="1:13" ht="32">
      <c r="A24" s="270" t="b" cm="1">
        <f t="array" ref="A24">_xlfn.LET(
  _xlpm.tagString, B24,
  _xlpm.isEmpty, LEN(TRIM(_xlpm.tagString)) = 0,
  _xlpm.tags, _xlfn.TEXTSPLIT(_xlpm.tagString, ","),
  _xlpm.cleaned, TRIM(_xlpm.tags),
  _xlpm.matchCount, SUM(--ISNUMBER(FIND("," &amp; _xlpm.cleaned &amp; ",", "," &amp; SUBSTITUTE(Assessment!$T$4, " ", "") &amp; ","))),
  IF(_xlpm.isEmpty, TRUE, _xlpm.matchCount = 0)
)</f>
        <v>1</v>
      </c>
      <c r="B24" s="273"/>
      <c r="C24" s="513"/>
      <c r="D24" s="513" t="s">
        <v>884</v>
      </c>
      <c r="E24" s="135" t="s">
        <v>885</v>
      </c>
      <c r="F24" s="524" t="s">
        <v>886</v>
      </c>
      <c r="G24" s="276" t="s">
        <v>826</v>
      </c>
      <c r="H24" s="276" t="s">
        <v>827</v>
      </c>
      <c r="I24" s="272" t="b" cm="1">
        <f t="array" ref="I24">_xlfn.LET(
  _xlpm.tagString, C24,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24" s="272" t="b" cm="1">
        <f t="array" ref="J24">_xlfn.LET(
  _xlpm.tagString, D24,
  _xlpm.isEmpty, LEN(TRIM(_xlpm.tagString)) = 0,
  _xlpm.tags, _xlfn.TEXTSPLIT(_xlpm.tagString, ","),
  _xlpm.cleaned, TRIM(_xlpm.tags),
  _xlpm.matchCount, SUM(--ISNUMBER(FIND("," &amp; _xlpm.cleaned &amp; ",", "," &amp; SUBSTITUTE(Assessment!$T$4, " ", "") &amp; ","))),
  IF(_xlpm.isEmpty, TRUE, _xlpm.matchCount &gt; 0)
)</f>
        <v>0</v>
      </c>
      <c r="K24" s="275" t="s">
        <v>752</v>
      </c>
      <c r="L24" s="260" t="s">
        <v>31</v>
      </c>
      <c r="M24" s="135" t="s">
        <v>887</v>
      </c>
    </row>
    <row r="25" spans="1:13" ht="80">
      <c r="A25" s="270" t="b" cm="1">
        <f t="array" ref="A25">_xlfn.LET(
  _xlpm.tagString, B25,
  _xlpm.isEmpty, LEN(TRIM(_xlpm.tagString)) = 0,
  _xlpm.tags, _xlfn.TEXTSPLIT(_xlpm.tagString, ","),
  _xlpm.cleaned, TRIM(_xlpm.tags),
  _xlpm.matchCount, SUM(--ISNUMBER(FIND("," &amp; _xlpm.cleaned &amp; ",", "," &amp; SUBSTITUTE(Assessment!$T$4, " ", "") &amp; ","))),
  IF(_xlpm.isEmpty, TRUE, _xlpm.matchCount = 0)
)</f>
        <v>1</v>
      </c>
      <c r="B25" s="273"/>
      <c r="C25" s="274"/>
      <c r="D25" s="274" t="s">
        <v>888</v>
      </c>
      <c r="E25" s="135" t="s">
        <v>889</v>
      </c>
      <c r="F25" s="524" t="s">
        <v>890</v>
      </c>
      <c r="G25" s="276" t="s">
        <v>826</v>
      </c>
      <c r="H25" s="276" t="s">
        <v>827</v>
      </c>
      <c r="I25" s="272" t="b" cm="1">
        <f t="array" ref="I25">_xlfn.LET(
  _xlpm.tagString, C25,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25" s="272" t="b" cm="1">
        <f t="array" ref="J25">_xlfn.LET(
  _xlpm.tagString, D25,
  _xlpm.isEmpty, LEN(TRIM(_xlpm.tagString)) = 0,
  _xlpm.tags, _xlfn.TEXTSPLIT(_xlpm.tagString, ","),
  _xlpm.cleaned, TRIM(_xlpm.tags),
  _xlpm.matchCount, SUM(--ISNUMBER(FIND("," &amp; _xlpm.cleaned &amp; ",", "," &amp; SUBSTITUTE(Assessment!$T$4, " ", "") &amp; ","))),
  IF(_xlpm.isEmpty, TRUE, _xlpm.matchCount &gt; 0)
)</f>
        <v>0</v>
      </c>
      <c r="K25" s="272" t="s">
        <v>741</v>
      </c>
      <c r="L25" s="260" t="s">
        <v>31</v>
      </c>
      <c r="M25" s="135" t="s">
        <v>891</v>
      </c>
    </row>
    <row r="26" spans="1:13" ht="43.5">
      <c r="A26" s="270" t="b" cm="1">
        <f t="array" ref="A26">_xlfn.LET(
  _xlpm.tagString, B26,
  _xlpm.isEmpty, LEN(TRIM(_xlpm.tagString)) = 0,
  _xlpm.tags, _xlfn.TEXTSPLIT(_xlpm.tagString, ","),
  _xlpm.cleaned, TRIM(_xlpm.tags),
  _xlpm.matchCount, SUM(--ISNUMBER(FIND("," &amp; _xlpm.cleaned &amp; ",", "," &amp; SUBSTITUTE(Assessment!$T$4, " ", "") &amp; ","))),
  IF(_xlpm.isEmpty, TRUE, _xlpm.matchCount = 0)
)</f>
        <v>1</v>
      </c>
      <c r="B26" s="273"/>
      <c r="C26" s="274"/>
      <c r="D26" s="274" t="s">
        <v>892</v>
      </c>
      <c r="E26" s="135" t="s">
        <v>893</v>
      </c>
      <c r="F26" s="524" t="s">
        <v>894</v>
      </c>
      <c r="G26" s="276" t="s">
        <v>826</v>
      </c>
      <c r="H26" s="276" t="s">
        <v>827</v>
      </c>
      <c r="I26" s="272" t="b" cm="1">
        <f t="array" ref="I26">_xlfn.LET(
  _xlpm.tagString, C26,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26" s="272" t="b" cm="1">
        <f t="array" ref="J26">_xlfn.LET(
  _xlpm.tagString, D26,
  _xlpm.isEmpty, LEN(TRIM(_xlpm.tagString)) = 0,
  _xlpm.tags, _xlfn.TEXTSPLIT(_xlpm.tagString, ","),
  _xlpm.cleaned, TRIM(_xlpm.tags),
  _xlpm.matchCount, SUM(--ISNUMBER(FIND("," &amp; _xlpm.cleaned &amp; ",", "," &amp; SUBSTITUTE(Assessment!$T$4, " ", "") &amp; ","))),
  IF(_xlpm.isEmpty, TRUE, _xlpm.matchCount &gt; 0)
)</f>
        <v>0</v>
      </c>
      <c r="K26" s="272" t="s">
        <v>768</v>
      </c>
      <c r="L26" s="260" t="s">
        <v>31</v>
      </c>
      <c r="M26" s="135" t="s">
        <v>895</v>
      </c>
    </row>
    <row r="27" spans="1:13" ht="32">
      <c r="A27" s="270" t="b" cm="1">
        <f t="array" ref="A27">_xlfn.LET(
  _xlpm.tagString, B27,
  _xlpm.isEmpty, LEN(TRIM(_xlpm.tagString)) = 0,
  _xlpm.tags, _xlfn.TEXTSPLIT(_xlpm.tagString, ","),
  _xlpm.cleaned, TRIM(_xlpm.tags),
  _xlpm.matchCount, SUM(--ISNUMBER(FIND("," &amp; _xlpm.cleaned &amp; ",", "," &amp; SUBSTITUTE(Assessment!$T$4, " ", "") &amp; ","))),
  IF(_xlpm.isEmpty, TRUE, _xlpm.matchCount = 0)
)</f>
        <v>1</v>
      </c>
      <c r="B27" s="273"/>
      <c r="C27" s="274"/>
      <c r="D27" s="274" t="s">
        <v>896</v>
      </c>
      <c r="E27" s="135" t="s">
        <v>897</v>
      </c>
      <c r="F27" s="524" t="s">
        <v>898</v>
      </c>
      <c r="G27" s="276" t="s">
        <v>826</v>
      </c>
      <c r="H27" s="276" t="s">
        <v>827</v>
      </c>
      <c r="I27" s="272" t="b" cm="1">
        <f t="array" ref="I27">_xlfn.LET(
  _xlpm.tagString, C27,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27" s="272" t="b" cm="1">
        <f t="array" ref="J27">_xlfn.LET(
  _xlpm.tagString, D27,
  _xlpm.isEmpty, LEN(TRIM(_xlpm.tagString)) = 0,
  _xlpm.tags, _xlfn.TEXTSPLIT(_xlpm.tagString, ","),
  _xlpm.cleaned, TRIM(_xlpm.tags),
  _xlpm.matchCount, SUM(--ISNUMBER(FIND("," &amp; _xlpm.cleaned &amp; ",", "," &amp; SUBSTITUTE(Assessment!$T$4, " ", "") &amp; ","))),
  IF(_xlpm.isEmpty, TRUE, _xlpm.matchCount &gt; 0)
)</f>
        <v>0</v>
      </c>
      <c r="K27" s="275" t="s">
        <v>752</v>
      </c>
      <c r="L27" s="260" t="s">
        <v>31</v>
      </c>
      <c r="M27" s="135" t="s">
        <v>899</v>
      </c>
    </row>
    <row r="28" spans="1:13" ht="29">
      <c r="A28" s="270" t="b" cm="1">
        <f t="array" ref="A28">_xlfn.LET(
  _xlpm.tagString, B28,
  _xlpm.isEmpty, LEN(TRIM(_xlpm.tagString)) = 0,
  _xlpm.tags, _xlfn.TEXTSPLIT(_xlpm.tagString, ","),
  _xlpm.cleaned, TRIM(_xlpm.tags),
  _xlpm.matchCount, SUM(--ISNUMBER(FIND("," &amp; _xlpm.cleaned &amp; ",", "," &amp; SUBSTITUTE(Assessment!$T$4, " ", "") &amp; ","))),
  IF(_xlpm.isEmpty, TRUE, _xlpm.matchCount = 0)
)</f>
        <v>1</v>
      </c>
      <c r="B28" s="273"/>
      <c r="C28" s="274" t="s">
        <v>320</v>
      </c>
      <c r="D28" s="274" t="s">
        <v>900</v>
      </c>
      <c r="E28" s="135" t="s">
        <v>901</v>
      </c>
      <c r="F28" s="524" t="s">
        <v>902</v>
      </c>
      <c r="G28" s="276" t="s">
        <v>826</v>
      </c>
      <c r="H28" s="276" t="s">
        <v>827</v>
      </c>
      <c r="I28" s="272" t="b" cm="1">
        <f t="array" ref="I28">_xlfn.LET(
  _xlpm.tagString, C28,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8" s="272" t="b" cm="1">
        <f t="array" ref="J28">_xlfn.LET(
  _xlpm.tagString, D28,
  _xlpm.isEmpty, LEN(TRIM(_xlpm.tagString)) = 0,
  _xlpm.tags, _xlfn.TEXTSPLIT(_xlpm.tagString, ","),
  _xlpm.cleaned, TRIM(_xlpm.tags),
  _xlpm.matchCount, SUM(--ISNUMBER(FIND("," &amp; _xlpm.cleaned &amp; ",", "," &amp; SUBSTITUTE(Assessment!$T$4, " ", "") &amp; ","))),
  IF(_xlpm.isEmpty, TRUE, _xlpm.matchCount &gt; 0)
)</f>
        <v>0</v>
      </c>
      <c r="K28" s="272"/>
      <c r="L28" s="260" t="s">
        <v>31</v>
      </c>
      <c r="M28" s="135" t="s">
        <v>903</v>
      </c>
    </row>
    <row r="29" spans="1:13" ht="32">
      <c r="A29" s="270" t="b" cm="1">
        <f t="array" ref="A29">_xlfn.LET(
  _xlpm.tagString, B29,
  _xlpm.isEmpty, LEN(TRIM(_xlpm.tagString)) = 0,
  _xlpm.tags, _xlfn.TEXTSPLIT(_xlpm.tagString, ","),
  _xlpm.cleaned, TRIM(_xlpm.tags),
  _xlpm.matchCount, SUM(--ISNUMBER(FIND("," &amp; _xlpm.cleaned &amp; ",", "," &amp; SUBSTITUTE(Assessment!$T$4, " ", "") &amp; ","))),
  IF(_xlpm.isEmpty, TRUE, _xlpm.matchCount = 0)
)</f>
        <v>1</v>
      </c>
      <c r="B29" s="273"/>
      <c r="C29" s="274" t="s">
        <v>904</v>
      </c>
      <c r="D29" s="274"/>
      <c r="E29" s="135" t="s">
        <v>905</v>
      </c>
      <c r="F29" s="524" t="s">
        <v>906</v>
      </c>
      <c r="G29" s="276" t="s">
        <v>826</v>
      </c>
      <c r="H29" s="276" t="s">
        <v>827</v>
      </c>
      <c r="I29" s="272" t="b" cm="1">
        <f t="array" ref="I29">_xlfn.LET(
  _xlpm.tagString, C29,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9" s="272" t="b" cm="1">
        <f t="array" ref="J29">_xlfn.LET(
  _xlpm.tagString, D29,
  _xlpm.isEmpty, LEN(TRIM(_xlpm.tagString)) = 0,
  _xlpm.tags, _xlfn.TEXTSPLIT(_xlpm.tagString, ","),
  _xlpm.cleaned, TRIM(_xlpm.tags),
  _xlpm.matchCount, SUM(--ISNUMBER(FIND("," &amp; _xlpm.cleaned &amp; ",", "," &amp; SUBSTITUTE(Assessment!$T$4, " ", "") &amp; ","))),
  IF(_xlpm.isEmpty, TRUE, _xlpm.matchCount &gt; 0)
)</f>
        <v>1</v>
      </c>
      <c r="K29" s="272"/>
      <c r="L29" s="260" t="s">
        <v>31</v>
      </c>
      <c r="M29" s="135" t="s">
        <v>907</v>
      </c>
    </row>
    <row r="30" spans="1:13" ht="50.25" customHeight="1">
      <c r="A30" s="270" t="b" cm="1">
        <f t="array" ref="A30">_xlfn.LET(
  _xlpm.tagString, B30,
  _xlpm.isEmpty, LEN(TRIM(_xlpm.tagString)) = 0,
  _xlpm.tags, _xlfn.TEXTSPLIT(_xlpm.tagString, ","),
  _xlpm.cleaned, TRIM(_xlpm.tags),
  _xlpm.matchCount, SUM(--ISNUMBER(FIND("," &amp; _xlpm.cleaned &amp; ",", "," &amp; SUBSTITUTE(Assessment!$T$4, " ", "") &amp; ","))),
  IF(_xlpm.isEmpty, TRUE, _xlpm.matchCount = 0)
)</f>
        <v>1</v>
      </c>
      <c r="B30" s="273"/>
      <c r="C30" s="274" t="s">
        <v>772</v>
      </c>
      <c r="D30" s="274"/>
      <c r="E30" s="135" t="s">
        <v>908</v>
      </c>
      <c r="F30" s="524" t="s">
        <v>909</v>
      </c>
      <c r="G30" s="276" t="s">
        <v>826</v>
      </c>
      <c r="H30" s="276" t="s">
        <v>827</v>
      </c>
      <c r="I30" s="272" t="b" cm="1">
        <f t="array" ref="I30">_xlfn.LET(
  _xlpm.tagString, C30,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0" s="272" t="b" cm="1">
        <f t="array" ref="J30">_xlfn.LET(
  _xlpm.tagString, D30,
  _xlpm.isEmpty, LEN(TRIM(_xlpm.tagString)) = 0,
  _xlpm.tags, _xlfn.TEXTSPLIT(_xlpm.tagString, ","),
  _xlpm.cleaned, TRIM(_xlpm.tags),
  _xlpm.matchCount, SUM(--ISNUMBER(FIND("," &amp; _xlpm.cleaned &amp; ",", "," &amp; SUBSTITUTE(Assessment!$T$4, " ", "") &amp; ","))),
  IF(_xlpm.isEmpty, TRUE, _xlpm.matchCount &gt; 0)
)</f>
        <v>1</v>
      </c>
      <c r="K30" s="272"/>
      <c r="L30" s="260" t="s">
        <v>31</v>
      </c>
      <c r="M30" s="135" t="s">
        <v>910</v>
      </c>
    </row>
    <row r="31" spans="1:13" ht="68.25" customHeight="1">
      <c r="A31" s="270" t="b" cm="1">
        <f t="array" ref="A31">_xlfn.LET(
  _xlpm.tagString, B31,
  _xlpm.isEmpty, LEN(TRIM(_xlpm.tagString)) = 0,
  _xlpm.tags, _xlfn.TEXTSPLIT(_xlpm.tagString, ","),
  _xlpm.cleaned, TRIM(_xlpm.tags),
  _xlpm.matchCount, SUM(--ISNUMBER(FIND("," &amp; _xlpm.cleaned &amp; ",", "," &amp; SUBSTITUTE(Assessment!$T$4, " ", "") &amp; ","))),
  IF(_xlpm.isEmpty, TRUE, _xlpm.matchCount = 0)
)</f>
        <v>1</v>
      </c>
      <c r="B31" s="273"/>
      <c r="C31" s="274" t="s">
        <v>911</v>
      </c>
      <c r="D31" s="274" t="s">
        <v>853</v>
      </c>
      <c r="E31" s="135" t="s">
        <v>912</v>
      </c>
      <c r="F31" s="524" t="s">
        <v>913</v>
      </c>
      <c r="G31" s="270" t="s">
        <v>881</v>
      </c>
      <c r="H31" s="270" t="s">
        <v>882</v>
      </c>
      <c r="I31" s="272" t="b" cm="1">
        <f t="array" ref="I31">_xlfn.LET(
  _xlpm.tagString, C31,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31" s="272" t="b" cm="1">
        <f t="array" ref="J31">_xlfn.LET(
  _xlpm.tagString, D31,
  _xlpm.isEmpty, LEN(TRIM(_xlpm.tagString)) = 0,
  _xlpm.tags, _xlfn.TEXTSPLIT(_xlpm.tagString, ","),
  _xlpm.cleaned, TRIM(_xlpm.tags),
  _xlpm.matchCount, SUM(--ISNUMBER(FIND("," &amp; _xlpm.cleaned &amp; ",", "," &amp; SUBSTITUTE(Assessment!$T$4, " ", "") &amp; ","))),
  IF(_xlpm.isEmpty, TRUE, _xlpm.matchCount &gt; 0)
)</f>
        <v>0</v>
      </c>
      <c r="K31" s="272" t="s">
        <v>856</v>
      </c>
      <c r="L31" s="260" t="s">
        <v>31</v>
      </c>
      <c r="M31" s="135" t="s">
        <v>914</v>
      </c>
    </row>
    <row r="32" spans="1:13" ht="32">
      <c r="A32" s="270" t="b" cm="1">
        <f t="array" ref="A32">_xlfn.LET(
  _xlpm.tagString, B32,
  _xlpm.isEmpty, LEN(TRIM(_xlpm.tagString)) = 0,
  _xlpm.tags, _xlfn.TEXTSPLIT(_xlpm.tagString, ","),
  _xlpm.cleaned, TRIM(_xlpm.tags),
  _xlpm.matchCount, SUM(--ISNUMBER(FIND("," &amp; _xlpm.cleaned &amp; ",", "," &amp; SUBSTITUTE(Assessment!$T$4, " ", "") &amp; ","))),
  IF(_xlpm.isEmpty, TRUE, _xlpm.matchCount = 0)
)</f>
        <v>1</v>
      </c>
      <c r="B32" s="273"/>
      <c r="C32" s="274" t="s">
        <v>915</v>
      </c>
      <c r="D32" s="274" t="s">
        <v>916</v>
      </c>
      <c r="E32" s="135" t="s">
        <v>917</v>
      </c>
      <c r="F32" s="524" t="s">
        <v>918</v>
      </c>
      <c r="G32" s="270" t="s">
        <v>881</v>
      </c>
      <c r="H32" s="270" t="s">
        <v>882</v>
      </c>
      <c r="I32" s="272" t="b" cm="1">
        <f t="array" ref="I32">_xlfn.LET(
  _xlpm.tagString, C32,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2" s="272" t="b" cm="1">
        <f t="array" ref="J32">_xlfn.LET(
  _xlpm.tagString, D32,
  _xlpm.isEmpty, LEN(TRIM(_xlpm.tagString)) = 0,
  _xlpm.tags, _xlfn.TEXTSPLIT(_xlpm.tagString, ","),
  _xlpm.cleaned, TRIM(_xlpm.tags),
  _xlpm.matchCount, SUM(--ISNUMBER(FIND("," &amp; _xlpm.cleaned &amp; ",", "," &amp; SUBSTITUTE(Assessment!$T$4, " ", "") &amp; ","))),
  IF(_xlpm.isEmpty, TRUE, _xlpm.matchCount &gt; 0)
)</f>
        <v>0</v>
      </c>
      <c r="K32" s="272" t="s">
        <v>764</v>
      </c>
      <c r="L32" s="260" t="s">
        <v>31</v>
      </c>
      <c r="M32" s="135" t="s">
        <v>919</v>
      </c>
    </row>
    <row r="33" spans="1:13" ht="29">
      <c r="A33" s="270" t="b" cm="1">
        <f t="array" ref="A33">_xlfn.LET(
  _xlpm.tagString, B33,
  _xlpm.isEmpty, LEN(TRIM(_xlpm.tagString)) = 0,
  _xlpm.tags, _xlfn.TEXTSPLIT(_xlpm.tagString, ","),
  _xlpm.cleaned, TRIM(_xlpm.tags),
  _xlpm.matchCount, SUM(--ISNUMBER(FIND("," &amp; _xlpm.cleaned &amp; ",", "," &amp; SUBSTITUTE(Assessment!$T$4, " ", "") &amp; ","))),
  IF(_xlpm.isEmpty, TRUE, _xlpm.matchCount = 0)
)</f>
        <v>1</v>
      </c>
      <c r="B33" s="273"/>
      <c r="C33" s="274"/>
      <c r="D33" s="274" t="s">
        <v>920</v>
      </c>
      <c r="E33" s="135" t="s">
        <v>921</v>
      </c>
      <c r="F33" s="524" t="s">
        <v>922</v>
      </c>
      <c r="G33" s="270" t="s">
        <v>881</v>
      </c>
      <c r="H33" s="270" t="s">
        <v>882</v>
      </c>
      <c r="I33" s="272" t="b" cm="1">
        <f t="array" ref="I33">_xlfn.LET(
  _xlpm.tagString, C33,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33" s="272" t="b" cm="1">
        <f t="array" ref="J33">_xlfn.LET(
  _xlpm.tagString, D33,
  _xlpm.isEmpty, LEN(TRIM(_xlpm.tagString)) = 0,
  _xlpm.tags, _xlfn.TEXTSPLIT(_xlpm.tagString, ","),
  _xlpm.cleaned, TRIM(_xlpm.tags),
  _xlpm.matchCount, SUM(--ISNUMBER(FIND("," &amp; _xlpm.cleaned &amp; ",", "," &amp; SUBSTITUTE(Assessment!$T$4, " ", "") &amp; ","))),
  IF(_xlpm.isEmpty, TRUE, _xlpm.matchCount &gt; 0)
)</f>
        <v>0</v>
      </c>
      <c r="K33" s="235" t="s">
        <v>776</v>
      </c>
      <c r="L33" s="260" t="s">
        <v>31</v>
      </c>
      <c r="M33" s="135" t="s">
        <v>923</v>
      </c>
    </row>
    <row r="34" spans="1:13" ht="38.25" customHeight="1">
      <c r="A34" s="270" t="b" cm="1">
        <f t="array" ref="A34">_xlfn.LET(
  _xlpm.tagString, B34,
  _xlpm.isEmpty, LEN(TRIM(_xlpm.tagString)) = 0,
  _xlpm.tags, _xlfn.TEXTSPLIT(_xlpm.tagString, ","),
  _xlpm.cleaned, TRIM(_xlpm.tags),
  _xlpm.matchCount, SUM(--ISNUMBER(FIND("," &amp; _xlpm.cleaned &amp; ",", "," &amp; SUBSTITUTE(Assessment!$T$4, " ", "") &amp; ","))),
  IF(_xlpm.isEmpty, TRUE, _xlpm.matchCount = 0)
)</f>
        <v>1</v>
      </c>
      <c r="B34" s="273"/>
      <c r="C34" s="274" t="s">
        <v>924</v>
      </c>
      <c r="D34" s="274" t="s">
        <v>925</v>
      </c>
      <c r="E34" s="135" t="s">
        <v>926</v>
      </c>
      <c r="F34" s="524" t="s">
        <v>927</v>
      </c>
      <c r="G34" s="270" t="s">
        <v>881</v>
      </c>
      <c r="H34" s="270" t="s">
        <v>882</v>
      </c>
      <c r="I34" s="272" t="b" cm="1">
        <f t="array" ref="I34">_xlfn.LET(
  _xlpm.tagString, C34,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4" s="272" t="b" cm="1">
        <f t="array" ref="J34">_xlfn.LET(
  _xlpm.tagString, D34,
  _xlpm.isEmpty, LEN(TRIM(_xlpm.tagString)) = 0,
  _xlpm.tags, _xlfn.TEXTSPLIT(_xlpm.tagString, ","),
  _xlpm.cleaned, TRIM(_xlpm.tags),
  _xlpm.matchCount, SUM(--ISNUMBER(FIND("," &amp; _xlpm.cleaned &amp; ",", "," &amp; SUBSTITUTE(Assessment!$T$4, " ", "") &amp; ","))),
  IF(_xlpm.isEmpty, TRUE, _xlpm.matchCount &gt; 0)
)</f>
        <v>0</v>
      </c>
      <c r="K34" s="272"/>
      <c r="L34" s="260" t="s">
        <v>31</v>
      </c>
      <c r="M34" s="135" t="s">
        <v>928</v>
      </c>
    </row>
    <row r="35" spans="1:13" ht="43.5">
      <c r="A35" s="270" t="b" cm="1">
        <f t="array" ref="A35">_xlfn.LET(
  _xlpm.tagString, B35,
  _xlpm.isEmpty, LEN(TRIM(_xlpm.tagString)) = 0,
  _xlpm.tags, _xlfn.TEXTSPLIT(_xlpm.tagString, ","),
  _xlpm.cleaned, TRIM(_xlpm.tags),
  _xlpm.matchCount, SUM(--ISNUMBER(FIND("," &amp; _xlpm.cleaned &amp; ",", "," &amp; SUBSTITUTE(Assessment!$T$4, " ", "") &amp; ","))),
  IF(_xlpm.isEmpty, TRUE, _xlpm.matchCount = 0)
)</f>
        <v>1</v>
      </c>
      <c r="B35" s="273"/>
      <c r="C35" s="274" t="s">
        <v>929</v>
      </c>
      <c r="D35" s="274" t="s">
        <v>925</v>
      </c>
      <c r="E35" s="135" t="s">
        <v>926</v>
      </c>
      <c r="F35" s="524" t="s">
        <v>930</v>
      </c>
      <c r="G35" s="270" t="s">
        <v>881</v>
      </c>
      <c r="H35" s="270" t="s">
        <v>882</v>
      </c>
      <c r="I35" s="272" t="b" cm="1">
        <f t="array" ref="I35">_xlfn.LET(
  _xlpm.tagString, C35,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5" s="272" t="b" cm="1">
        <f t="array" ref="J35">_xlfn.LET(
  _xlpm.tagString, D35,
  _xlpm.isEmpty, LEN(TRIM(_xlpm.tagString)) = 0,
  _xlpm.tags, _xlfn.TEXTSPLIT(_xlpm.tagString, ","),
  _xlpm.cleaned, TRIM(_xlpm.tags),
  _xlpm.matchCount, SUM(--ISNUMBER(FIND("," &amp; _xlpm.cleaned &amp; ",", "," &amp; SUBSTITUTE(Assessment!$T$4, " ", "") &amp; ","))),
  IF(_xlpm.isEmpty, TRUE, _xlpm.matchCount &gt; 0)
)</f>
        <v>0</v>
      </c>
      <c r="K35" s="272"/>
      <c r="L35" s="260" t="s">
        <v>31</v>
      </c>
      <c r="M35" s="135" t="s">
        <v>928</v>
      </c>
    </row>
    <row r="36" spans="1:13" ht="38.25" customHeight="1">
      <c r="A36" s="270" t="b" cm="1">
        <f t="array" ref="A36">_xlfn.LET(
  _xlpm.tagString, B36,
  _xlpm.isEmpty, LEN(TRIM(_xlpm.tagString)) = 0,
  _xlpm.tags, _xlfn.TEXTSPLIT(_xlpm.tagString, ","),
  _xlpm.cleaned, TRIM(_xlpm.tags),
  _xlpm.matchCount, SUM(--ISNUMBER(FIND("," &amp; _xlpm.cleaned &amp; ",", "," &amp; SUBSTITUTE(Assessment!$T$4, " ", "") &amp; ","))),
  IF(_xlpm.isEmpty, TRUE, _xlpm.matchCount = 0)
)</f>
        <v>1</v>
      </c>
      <c r="B36" s="273"/>
      <c r="C36" s="274" t="s">
        <v>931</v>
      </c>
      <c r="D36" s="274" t="s">
        <v>925</v>
      </c>
      <c r="E36" s="135" t="s">
        <v>926</v>
      </c>
      <c r="F36" s="524" t="s">
        <v>927</v>
      </c>
      <c r="G36" s="270" t="s">
        <v>881</v>
      </c>
      <c r="H36" s="270" t="s">
        <v>882</v>
      </c>
      <c r="I36" s="272" t="b" cm="1">
        <f t="array" ref="I36">_xlfn.LET(
  _xlpm.tagString, C36,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6" s="272" t="b" cm="1">
        <f t="array" ref="J36">_xlfn.LET(
  _xlpm.tagString, D36,
  _xlpm.isEmpty, LEN(TRIM(_xlpm.tagString)) = 0,
  _xlpm.tags, _xlfn.TEXTSPLIT(_xlpm.tagString, ","),
  _xlpm.cleaned, TRIM(_xlpm.tags),
  _xlpm.matchCount, SUM(--ISNUMBER(FIND("," &amp; _xlpm.cleaned &amp; ",", "," &amp; SUBSTITUTE(Assessment!$T$4, " ", "") &amp; ","))),
  IF(_xlpm.isEmpty, TRUE, _xlpm.matchCount &gt; 0)
)</f>
        <v>0</v>
      </c>
      <c r="K36" s="272"/>
      <c r="L36" s="260" t="s">
        <v>31</v>
      </c>
      <c r="M36" s="135" t="s">
        <v>932</v>
      </c>
    </row>
    <row r="37" spans="1:13" ht="52.5" customHeight="1">
      <c r="A37" s="270" t="b" cm="1">
        <f t="array" ref="A37">_xlfn.LET(
  _xlpm.tagString, B37,
  _xlpm.isEmpty, LEN(TRIM(_xlpm.tagString)) = 0,
  _xlpm.tags, _xlfn.TEXTSPLIT(_xlpm.tagString, ","),
  _xlpm.cleaned, TRIM(_xlpm.tags),
  _xlpm.matchCount, SUM(--ISNUMBER(FIND("," &amp; _xlpm.cleaned &amp; ",", "," &amp; SUBSTITUTE(Assessment!$T$4, " ", "") &amp; ","))),
  IF(_xlpm.isEmpty, TRUE, _xlpm.matchCount = 0)
)</f>
        <v>1</v>
      </c>
      <c r="B37" s="273"/>
      <c r="C37" s="274" t="s">
        <v>933</v>
      </c>
      <c r="D37" s="274" t="s">
        <v>925</v>
      </c>
      <c r="E37" s="135" t="s">
        <v>926</v>
      </c>
      <c r="F37" s="524" t="s">
        <v>930</v>
      </c>
      <c r="G37" s="270" t="s">
        <v>881</v>
      </c>
      <c r="H37" s="270" t="s">
        <v>882</v>
      </c>
      <c r="I37" s="272" t="b" cm="1">
        <f t="array" ref="I37">_xlfn.LET(
  _xlpm.tagString, C37,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7" s="272" t="b" cm="1">
        <f t="array" ref="J37">_xlfn.LET(
  _xlpm.tagString, D37,
  _xlpm.isEmpty, LEN(TRIM(_xlpm.tagString)) = 0,
  _xlpm.tags, _xlfn.TEXTSPLIT(_xlpm.tagString, ","),
  _xlpm.cleaned, TRIM(_xlpm.tags),
  _xlpm.matchCount, SUM(--ISNUMBER(FIND("," &amp; _xlpm.cleaned &amp; ",", "," &amp; SUBSTITUTE(Assessment!$T$4, " ", "") &amp; ","))),
  IF(_xlpm.isEmpty, TRUE, _xlpm.matchCount &gt; 0)
)</f>
        <v>0</v>
      </c>
      <c r="K37" s="272"/>
      <c r="L37" s="260" t="s">
        <v>31</v>
      </c>
      <c r="M37" s="135" t="s">
        <v>932</v>
      </c>
    </row>
    <row r="38" spans="1:13" ht="72.75" customHeight="1">
      <c r="A38" s="270" t="b" cm="1">
        <f t="array" ref="A38">_xlfn.LET(
  _xlpm.tagString, B38,
  _xlpm.isEmpty, LEN(TRIM(_xlpm.tagString)) = 0,
  _xlpm.tags, _xlfn.TEXTSPLIT(_xlpm.tagString, ","),
  _xlpm.cleaned, TRIM(_xlpm.tags),
  _xlpm.matchCount, SUM(--ISNUMBER(FIND("," &amp; _xlpm.cleaned &amp; ",", "," &amp; SUBSTITUTE(Assessment!$T$4, " ", "") &amp; ","))),
  IF(_xlpm.isEmpty, TRUE, _xlpm.matchCount = 0)
)</f>
        <v>1</v>
      </c>
      <c r="B38" s="273"/>
      <c r="C38" s="274" t="s">
        <v>934</v>
      </c>
      <c r="D38" s="274"/>
      <c r="E38" s="135" t="s">
        <v>935</v>
      </c>
      <c r="F38" s="524" t="s">
        <v>936</v>
      </c>
      <c r="G38" s="270" t="s">
        <v>881</v>
      </c>
      <c r="H38" s="270" t="s">
        <v>882</v>
      </c>
      <c r="I38" s="272" t="b" cm="1">
        <f t="array" ref="I38">_xlfn.LET(
  _xlpm.tagString, C38,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8" s="272" t="b" cm="1">
        <f t="array" ref="J38">_xlfn.LET(
  _xlpm.tagString, D38,
  _xlpm.isEmpty, LEN(TRIM(_xlpm.tagString)) = 0,
  _xlpm.tags, _xlfn.TEXTSPLIT(_xlpm.tagString, ","),
  _xlpm.cleaned, TRIM(_xlpm.tags),
  _xlpm.matchCount, SUM(--ISNUMBER(FIND("," &amp; _xlpm.cleaned &amp; ",", "," &amp; SUBSTITUTE(Assessment!$T$4, " ", "") &amp; ","))),
  IF(_xlpm.isEmpty, TRUE, _xlpm.matchCount &gt; 0)
)</f>
        <v>1</v>
      </c>
      <c r="K38" s="272"/>
      <c r="L38" s="260" t="s">
        <v>31</v>
      </c>
      <c r="M38" s="135" t="s">
        <v>937</v>
      </c>
    </row>
    <row r="39" spans="1:13" ht="29">
      <c r="A39" s="270" t="b" cm="1">
        <f t="array" ref="A39">_xlfn.LET(
  _xlpm.tagString, B39,
  _xlpm.isEmpty, LEN(TRIM(_xlpm.tagString)) = 0,
  _xlpm.tags, _xlfn.TEXTSPLIT(_xlpm.tagString, ","),
  _xlpm.cleaned, TRIM(_xlpm.tags),
  _xlpm.matchCount, SUM(--ISNUMBER(FIND("," &amp; _xlpm.cleaned &amp; ",", "," &amp; SUBSTITUTE(Assessment!$T$4, " ", "") &amp; ","))),
  IF(_xlpm.isEmpty, TRUE, _xlpm.matchCount = 0)
)</f>
        <v>1</v>
      </c>
      <c r="B39" s="273"/>
      <c r="C39" s="274" t="s">
        <v>938</v>
      </c>
      <c r="D39" s="274"/>
      <c r="E39" s="135" t="s">
        <v>939</v>
      </c>
      <c r="F39" s="524" t="s">
        <v>940</v>
      </c>
      <c r="G39" s="270" t="s">
        <v>881</v>
      </c>
      <c r="H39" s="270" t="s">
        <v>882</v>
      </c>
      <c r="I39" s="272" t="b" cm="1">
        <f t="array" ref="I39">_xlfn.LET(
  _xlpm.tagString, C39,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9" s="272" t="b" cm="1">
        <f t="array" ref="J39">_xlfn.LET(
  _xlpm.tagString, D39,
  _xlpm.isEmpty, LEN(TRIM(_xlpm.tagString)) = 0,
  _xlpm.tags, _xlfn.TEXTSPLIT(_xlpm.tagString, ","),
  _xlpm.cleaned, TRIM(_xlpm.tags),
  _xlpm.matchCount, SUM(--ISNUMBER(FIND("," &amp; _xlpm.cleaned &amp; ",", "," &amp; SUBSTITUTE(Assessment!$T$4, " ", "") &amp; ","))),
  IF(_xlpm.isEmpty, TRUE, _xlpm.matchCount &gt; 0)
)</f>
        <v>1</v>
      </c>
      <c r="K39" s="272"/>
      <c r="L39" s="260" t="s">
        <v>31</v>
      </c>
      <c r="M39" s="135" t="s">
        <v>941</v>
      </c>
    </row>
    <row r="40" spans="1:13" ht="78" customHeight="1">
      <c r="A40" s="270" t="b" cm="1">
        <f t="array" ref="A40">_xlfn.LET(
  _xlpm.tagString, B40,
  _xlpm.isEmpty, LEN(TRIM(_xlpm.tagString)) = 0,
  _xlpm.tags, _xlfn.TEXTSPLIT(_xlpm.tagString, ","),
  _xlpm.cleaned, TRIM(_xlpm.tags),
  _xlpm.matchCount, SUM(--ISNUMBER(FIND("," &amp; _xlpm.cleaned &amp; ",", "," &amp; SUBSTITUTE(Assessment!$T$4, " ", "") &amp; ","))),
  IF(_xlpm.isEmpty, TRUE, _xlpm.matchCount = 0)
)</f>
        <v>1</v>
      </c>
      <c r="B40" s="273"/>
      <c r="C40" s="274" t="s">
        <v>942</v>
      </c>
      <c r="D40" s="274"/>
      <c r="E40" s="135" t="s">
        <v>943</v>
      </c>
      <c r="F40" s="524" t="s">
        <v>944</v>
      </c>
      <c r="G40" s="270" t="s">
        <v>881</v>
      </c>
      <c r="H40" s="270" t="s">
        <v>882</v>
      </c>
      <c r="I40" s="272" t="b" cm="1">
        <f t="array" ref="I40">_xlfn.LET(
  _xlpm.tagString, C40,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0" s="272" t="b" cm="1">
        <f t="array" ref="J40">_xlfn.LET(
  _xlpm.tagString, D40,
  _xlpm.isEmpty, LEN(TRIM(_xlpm.tagString)) = 0,
  _xlpm.tags, _xlfn.TEXTSPLIT(_xlpm.tagString, ","),
  _xlpm.cleaned, TRIM(_xlpm.tags),
  _xlpm.matchCount, SUM(--ISNUMBER(FIND("," &amp; _xlpm.cleaned &amp; ",", "," &amp; SUBSTITUTE(Assessment!$T$4, " ", "") &amp; ","))),
  IF(_xlpm.isEmpty, TRUE, _xlpm.matchCount &gt; 0)
)</f>
        <v>1</v>
      </c>
      <c r="K40" s="272"/>
      <c r="L40" s="260" t="s">
        <v>31</v>
      </c>
      <c r="M40" s="135" t="s">
        <v>945</v>
      </c>
    </row>
    <row r="41" spans="1:13" ht="64">
      <c r="A41" s="270" t="b" cm="1">
        <f t="array" ref="A41">_xlfn.LET(
  _xlpm.tagString, B41,
  _xlpm.isEmpty, LEN(TRIM(_xlpm.tagString)) = 0,
  _xlpm.tags, _xlfn.TEXTSPLIT(_xlpm.tagString, ","),
  _xlpm.cleaned, TRIM(_xlpm.tags),
  _xlpm.matchCount, SUM(--ISNUMBER(FIND("," &amp; _xlpm.cleaned &amp; ",", "," &amp; SUBSTITUTE(Assessment!$T$4, " ", "") &amp; ","))),
  IF(_xlpm.isEmpty, TRUE, _xlpm.matchCount = 0)
)</f>
        <v>1</v>
      </c>
      <c r="B41" s="273" t="s">
        <v>267</v>
      </c>
      <c r="C41" s="274" t="s">
        <v>312</v>
      </c>
      <c r="D41" s="274" t="s">
        <v>946</v>
      </c>
      <c r="E41" s="135" t="s">
        <v>947</v>
      </c>
      <c r="F41" s="524" t="s">
        <v>948</v>
      </c>
      <c r="G41" s="270" t="s">
        <v>881</v>
      </c>
      <c r="H41" s="270" t="s">
        <v>882</v>
      </c>
      <c r="I41" s="272" t="b" cm="1">
        <f t="array" ref="I41">_xlfn.LET(
  _xlpm.tagString, C41,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1" s="272" t="b" cm="1">
        <f t="array" ref="J41">_xlfn.LET(
  _xlpm.tagString, D41,
  _xlpm.isEmpty, LEN(TRIM(_xlpm.tagString)) = 0,
  _xlpm.tags, _xlfn.TEXTSPLIT(_xlpm.tagString, ","),
  _xlpm.cleaned, TRIM(_xlpm.tags),
  _xlpm.matchCount, SUM(--ISNUMBER(FIND("," &amp; _xlpm.cleaned &amp; ",", "," &amp; SUBSTITUTE(Assessment!$T$4, " ", "") &amp; ","))),
  IF(_xlpm.isEmpty, TRUE, _xlpm.matchCount &gt; 0)
)</f>
        <v>0</v>
      </c>
      <c r="K41" s="272" t="s">
        <v>760</v>
      </c>
      <c r="L41" s="260" t="s">
        <v>31</v>
      </c>
      <c r="M41" s="135" t="s">
        <v>949</v>
      </c>
    </row>
    <row r="42" spans="1:13" ht="43.5">
      <c r="A42" s="270" t="b" cm="1">
        <f t="array" ref="A42">_xlfn.LET(
  _xlpm.tagString, B42,
  _xlpm.isEmpty, LEN(TRIM(_xlpm.tagString)) = 0,
  _xlpm.tags, _xlfn.TEXTSPLIT(_xlpm.tagString, ","),
  _xlpm.cleaned, TRIM(_xlpm.tags),
  _xlpm.matchCount, SUM(--ISNUMBER(FIND("," &amp; _xlpm.cleaned &amp; ",", "," &amp; SUBSTITUTE(Assessment!$T$4, " ", "") &amp; ","))),
  IF(_xlpm.isEmpty, TRUE, _xlpm.matchCount = 0)
)</f>
        <v>1</v>
      </c>
      <c r="B42" s="273"/>
      <c r="C42" s="274" t="s">
        <v>349</v>
      </c>
      <c r="D42" s="274"/>
      <c r="E42" s="8" t="s">
        <v>950</v>
      </c>
      <c r="F42" s="524" t="s">
        <v>951</v>
      </c>
      <c r="G42" s="270" t="s">
        <v>881</v>
      </c>
      <c r="H42" s="270" t="s">
        <v>882</v>
      </c>
      <c r="I42" s="272" t="b" cm="1">
        <f t="array" ref="I42">_xlfn.LET(
  _xlpm.tagString, C42,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2" s="272" t="b" cm="1">
        <f t="array" ref="J42">_xlfn.LET(
  _xlpm.tagString, D42,
  _xlpm.isEmpty, LEN(TRIM(_xlpm.tagString)) = 0,
  _xlpm.tags, _xlfn.TEXTSPLIT(_xlpm.tagString, ","),
  _xlpm.cleaned, TRIM(_xlpm.tags),
  _xlpm.matchCount, SUM(--ISNUMBER(FIND("," &amp; _xlpm.cleaned &amp; ",", "," &amp; SUBSTITUTE(Assessment!$T$4, " ", "") &amp; ","))),
  IF(_xlpm.isEmpty, TRUE, _xlpm.matchCount &gt; 0)
)</f>
        <v>1</v>
      </c>
      <c r="K42" s="272" t="s">
        <v>745</v>
      </c>
      <c r="L42" s="260" t="s">
        <v>31</v>
      </c>
      <c r="M42" s="135" t="s">
        <v>952</v>
      </c>
    </row>
    <row r="43" spans="1:13" ht="43.5">
      <c r="A43" s="270" t="b" cm="1">
        <f t="array" ref="A43">_xlfn.LET(
  _xlpm.tagString, B43,
  _xlpm.isEmpty, LEN(TRIM(_xlpm.tagString)) = 0,
  _xlpm.tags, _xlfn.TEXTSPLIT(_xlpm.tagString, ","),
  _xlpm.cleaned, TRIM(_xlpm.tags),
  _xlpm.matchCount, SUM(--ISNUMBER(FIND("," &amp; _xlpm.cleaned &amp; ",", "," &amp; SUBSTITUTE(Assessment!$T$4, " ", "") &amp; ","))),
  IF(_xlpm.isEmpty, TRUE, _xlpm.matchCount = 0)
)</f>
        <v>1</v>
      </c>
      <c r="B43" s="273"/>
      <c r="C43" s="274" t="s">
        <v>357</v>
      </c>
      <c r="D43" s="274"/>
      <c r="E43" s="8" t="s">
        <v>953</v>
      </c>
      <c r="F43" s="524" t="s">
        <v>954</v>
      </c>
      <c r="G43" s="270" t="s">
        <v>881</v>
      </c>
      <c r="H43" s="270" t="s">
        <v>882</v>
      </c>
      <c r="I43" s="272" t="b" cm="1">
        <f t="array" ref="I43">_xlfn.LET(
  _xlpm.tagString, C43,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3" s="272" t="b" cm="1">
        <f t="array" ref="J43">_xlfn.LET(
  _xlpm.tagString, D43,
  _xlpm.isEmpty, LEN(TRIM(_xlpm.tagString)) = 0,
  _xlpm.tags, _xlfn.TEXTSPLIT(_xlpm.tagString, ","),
  _xlpm.cleaned, TRIM(_xlpm.tags),
  _xlpm.matchCount, SUM(--ISNUMBER(FIND("," &amp; _xlpm.cleaned &amp; ",", "," &amp; SUBSTITUTE(Assessment!$T$4, " ", "") &amp; ","))),
  IF(_xlpm.isEmpty, TRUE, _xlpm.matchCount &gt; 0)
)</f>
        <v>1</v>
      </c>
      <c r="K43" s="272" t="s">
        <v>745</v>
      </c>
      <c r="L43" s="260" t="s">
        <v>31</v>
      </c>
      <c r="M43" s="135" t="s">
        <v>955</v>
      </c>
    </row>
    <row r="44" spans="1:13" ht="43.5">
      <c r="A44" s="270" t="b" cm="1">
        <f t="array" ref="A44">_xlfn.LET(
  _xlpm.tagString, B44,
  _xlpm.isEmpty, LEN(TRIM(_xlpm.tagString)) = 0,
  _xlpm.tags, _xlfn.TEXTSPLIT(_xlpm.tagString, ","),
  _xlpm.cleaned, TRIM(_xlpm.tags),
  _xlpm.matchCount, SUM(--ISNUMBER(FIND("," &amp; _xlpm.cleaned &amp; ",", "," &amp; SUBSTITUTE(Assessment!$T$4, " ", "") &amp; ","))),
  IF(_xlpm.isEmpty, TRUE, _xlpm.matchCount = 0)
)</f>
        <v>1</v>
      </c>
      <c r="B44" s="273"/>
      <c r="C44" s="274" t="s">
        <v>365</v>
      </c>
      <c r="D44" s="274"/>
      <c r="E44" s="510" t="s">
        <v>956</v>
      </c>
      <c r="F44" s="524" t="s">
        <v>957</v>
      </c>
      <c r="G44" s="270" t="s">
        <v>881</v>
      </c>
      <c r="H44" s="270" t="s">
        <v>882</v>
      </c>
      <c r="I44" s="272" t="b" cm="1">
        <f t="array" ref="I44">_xlfn.LET(
  _xlpm.tagString, C44,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4" s="272" t="b" cm="1">
        <f t="array" ref="J44">_xlfn.LET(
  _xlpm.tagString, D44,
  _xlpm.isEmpty, LEN(TRIM(_xlpm.tagString)) = 0,
  _xlpm.tags, _xlfn.TEXTSPLIT(_xlpm.tagString, ","),
  _xlpm.cleaned, TRIM(_xlpm.tags),
  _xlpm.matchCount, SUM(--ISNUMBER(FIND("," &amp; _xlpm.cleaned &amp; ",", "," &amp; SUBSTITUTE(Assessment!$T$4, " ", "") &amp; ","))),
  IF(_xlpm.isEmpty, TRUE, _xlpm.matchCount &gt; 0)
)</f>
        <v>1</v>
      </c>
      <c r="K44" s="272" t="s">
        <v>745</v>
      </c>
      <c r="L44" s="260" t="s">
        <v>31</v>
      </c>
      <c r="M44" s="135" t="s">
        <v>958</v>
      </c>
    </row>
    <row r="45" spans="1:13" ht="43.5">
      <c r="A45" s="270" t="b" cm="1">
        <f t="array" ref="A45">_xlfn.LET(
  _xlpm.tagString, B45,
  _xlpm.isEmpty, LEN(TRIM(_xlpm.tagString)) = 0,
  _xlpm.tags, _xlfn.TEXTSPLIT(_xlpm.tagString, ","),
  _xlpm.cleaned, TRIM(_xlpm.tags),
  _xlpm.matchCount, SUM(--ISNUMBER(FIND("," &amp; _xlpm.cleaned &amp; ",", "," &amp; SUBSTITUTE(Assessment!$T$4, " ", "") &amp; ","))),
  IF(_xlpm.isEmpty, TRUE, _xlpm.matchCount = 0)
)</f>
        <v>1</v>
      </c>
      <c r="B45" s="273"/>
      <c r="C45" s="274" t="s">
        <v>369</v>
      </c>
      <c r="D45" s="274"/>
      <c r="E45" s="8" t="s">
        <v>959</v>
      </c>
      <c r="F45" s="524" t="s">
        <v>960</v>
      </c>
      <c r="G45" s="270" t="s">
        <v>881</v>
      </c>
      <c r="H45" s="270" t="s">
        <v>882</v>
      </c>
      <c r="I45" s="272" t="b" cm="1">
        <f t="array" ref="I45">_xlfn.LET(
  _xlpm.tagString, C45,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5" s="272" t="b" cm="1">
        <f t="array" ref="J45">_xlfn.LET(
  _xlpm.tagString, D45,
  _xlpm.isEmpty, LEN(TRIM(_xlpm.tagString)) = 0,
  _xlpm.tags, _xlfn.TEXTSPLIT(_xlpm.tagString, ","),
  _xlpm.cleaned, TRIM(_xlpm.tags),
  _xlpm.matchCount, SUM(--ISNUMBER(FIND("," &amp; _xlpm.cleaned &amp; ",", "," &amp; SUBSTITUTE(Assessment!$T$4, " ", "") &amp; ","))),
  IF(_xlpm.isEmpty, TRUE, _xlpm.matchCount &gt; 0)
)</f>
        <v>1</v>
      </c>
      <c r="K45" s="272" t="s">
        <v>745</v>
      </c>
      <c r="L45" s="260" t="s">
        <v>31</v>
      </c>
      <c r="M45" s="135" t="s">
        <v>961</v>
      </c>
    </row>
    <row r="46" spans="1:13" ht="29">
      <c r="A46" s="270" t="b" cm="1">
        <f t="array" ref="A46">_xlfn.LET(
  _xlpm.tagString, B46,
  _xlpm.isEmpty, LEN(TRIM(_xlpm.tagString)) = 0,
  _xlpm.tags, _xlfn.TEXTSPLIT(_xlpm.tagString, ","),
  _xlpm.cleaned, TRIM(_xlpm.tags),
  _xlpm.matchCount, SUM(--ISNUMBER(FIND("," &amp; _xlpm.cleaned &amp; ",", "," &amp; SUBSTITUTE(Assessment!$T$4, " ", "") &amp; ","))),
  IF(_xlpm.isEmpty, TRUE, _xlpm.matchCount = 0)
)</f>
        <v>1</v>
      </c>
      <c r="B46" s="273" t="s">
        <v>267</v>
      </c>
      <c r="C46" s="274"/>
      <c r="D46" s="274" t="s">
        <v>962</v>
      </c>
      <c r="E46" s="135" t="s">
        <v>60</v>
      </c>
      <c r="F46" s="524" t="s">
        <v>963</v>
      </c>
      <c r="G46" s="270" t="s">
        <v>964</v>
      </c>
      <c r="H46" s="270" t="s">
        <v>755</v>
      </c>
      <c r="I46" s="272" t="b" cm="1">
        <f t="array" ref="I46">_xlfn.LET(
  _xlpm.tagString, C46,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6" s="272" t="b" cm="1">
        <f t="array" ref="J46">_xlfn.LET(
  _xlpm.tagString, D46,
  _xlpm.isEmpty, LEN(TRIM(_xlpm.tagString)) = 0,
  _xlpm.tags, _xlfn.TEXTSPLIT(_xlpm.tagString, ","),
  _xlpm.cleaned, TRIM(_xlpm.tags),
  _xlpm.matchCount, SUM(--ISNUMBER(FIND("," &amp; _xlpm.cleaned &amp; ",", "," &amp; SUBSTITUTE(Assessment!$T$4, " ", "") &amp; ","))),
  IF(_xlpm.isEmpty, TRUE, _xlpm.matchCount &gt; 0)
)</f>
        <v>0</v>
      </c>
      <c r="K46" s="274" t="s">
        <v>962</v>
      </c>
      <c r="L46" s="260" t="s">
        <v>31</v>
      </c>
      <c r="M46" s="135" t="s">
        <v>965</v>
      </c>
    </row>
    <row r="47" spans="1:13" ht="29">
      <c r="A47" s="270" t="b" cm="1">
        <f t="array" ref="A47">_xlfn.LET(
  _xlpm.tagString, B47,
  _xlpm.isEmpty, LEN(TRIM(_xlpm.tagString)) = 0,
  _xlpm.tags, _xlfn.TEXTSPLIT(_xlpm.tagString, ","),
  _xlpm.cleaned, TRIM(_xlpm.tags),
  _xlpm.matchCount, SUM(--ISNUMBER(FIND("," &amp; _xlpm.cleaned &amp; ",", "," &amp; SUBSTITUTE(Assessment!$T$4, " ", "") &amp; ","))),
  IF(_xlpm.isEmpty, TRUE, _xlpm.matchCount = 0)
)</f>
        <v>1</v>
      </c>
      <c r="B47" s="273" t="s">
        <v>267</v>
      </c>
      <c r="C47" s="274"/>
      <c r="D47" s="274" t="s">
        <v>966</v>
      </c>
      <c r="E47" s="135" t="s">
        <v>61</v>
      </c>
      <c r="F47" s="524" t="s">
        <v>967</v>
      </c>
      <c r="G47" s="270" t="s">
        <v>964</v>
      </c>
      <c r="H47" s="270" t="s">
        <v>755</v>
      </c>
      <c r="I47" s="272" t="b" cm="1">
        <f t="array" ref="I47">_xlfn.LET(
  _xlpm.tagString, C47,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7" s="272" t="b" cm="1">
        <f t="array" ref="J47">_xlfn.LET(
  _xlpm.tagString, D47,
  _xlpm.isEmpty, LEN(TRIM(_xlpm.tagString)) = 0,
  _xlpm.tags, _xlfn.TEXTSPLIT(_xlpm.tagString, ","),
  _xlpm.cleaned, TRIM(_xlpm.tags),
  _xlpm.matchCount, SUM(--ISNUMBER(FIND("," &amp; _xlpm.cleaned &amp; ",", "," &amp; SUBSTITUTE(Assessment!$T$4, " ", "") &amp; ","))),
  IF(_xlpm.isEmpty, TRUE, _xlpm.matchCount &gt; 0)
)</f>
        <v>0</v>
      </c>
      <c r="K47" s="274" t="s">
        <v>966</v>
      </c>
      <c r="L47" s="260" t="s">
        <v>31</v>
      </c>
      <c r="M47" s="135" t="s">
        <v>968</v>
      </c>
    </row>
    <row r="48" spans="1:13" ht="29">
      <c r="A48" s="270" t="b" cm="1">
        <f t="array" ref="A48">_xlfn.LET(
  _xlpm.tagString, B48,
  _xlpm.isEmpty, LEN(TRIM(_xlpm.tagString)) = 0,
  _xlpm.tags, _xlfn.TEXTSPLIT(_xlpm.tagString, ","),
  _xlpm.cleaned, TRIM(_xlpm.tags),
  _xlpm.matchCount, SUM(--ISNUMBER(FIND("," &amp; _xlpm.cleaned &amp; ",", "," &amp; SUBSTITUTE(Assessment!$T$4, " ", "") &amp; ","))),
  IF(_xlpm.isEmpty, TRUE, _xlpm.matchCount = 0)
)</f>
        <v>1</v>
      </c>
      <c r="B48" s="273" t="s">
        <v>267</v>
      </c>
      <c r="C48" s="274"/>
      <c r="D48" s="274" t="s">
        <v>969</v>
      </c>
      <c r="E48" s="135" t="s">
        <v>970</v>
      </c>
      <c r="F48" s="524" t="s">
        <v>971</v>
      </c>
      <c r="G48" s="270" t="s">
        <v>964</v>
      </c>
      <c r="H48" s="270" t="s">
        <v>755</v>
      </c>
      <c r="I48" s="272" t="b" cm="1">
        <f t="array" ref="I48">_xlfn.LET(
  _xlpm.tagString, C48,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8" s="272" t="b" cm="1">
        <f t="array" ref="J48">_xlfn.LET(
  _xlpm.tagString, D48,
  _xlpm.isEmpty, LEN(TRIM(_xlpm.tagString)) = 0,
  _xlpm.tags, _xlfn.TEXTSPLIT(_xlpm.tagString, ","),
  _xlpm.cleaned, TRIM(_xlpm.tags),
  _xlpm.matchCount, SUM(--ISNUMBER(FIND("," &amp; _xlpm.cleaned &amp; ",", "," &amp; SUBSTITUTE(Assessment!$T$4, " ", "") &amp; ","))),
  IF(_xlpm.isEmpty, TRUE, _xlpm.matchCount &gt; 0)
)</f>
        <v>0</v>
      </c>
      <c r="K48" s="274" t="s">
        <v>969</v>
      </c>
      <c r="L48" s="260" t="s">
        <v>31</v>
      </c>
      <c r="M48" s="135" t="s">
        <v>972</v>
      </c>
    </row>
    <row r="49" spans="1:13" ht="29">
      <c r="A49" s="270" t="b" cm="1">
        <f t="array" ref="A49">_xlfn.LET(
  _xlpm.tagString, B49,
  _xlpm.isEmpty, LEN(TRIM(_xlpm.tagString)) = 0,
  _xlpm.tags, _xlfn.TEXTSPLIT(_xlpm.tagString, ","),
  _xlpm.cleaned, TRIM(_xlpm.tags),
  _xlpm.matchCount, SUM(--ISNUMBER(FIND("," &amp; _xlpm.cleaned &amp; ",", "," &amp; SUBSTITUTE(Assessment!$T$4, " ", "") &amp; ","))),
  IF(_xlpm.isEmpty, TRUE, _xlpm.matchCount = 0)
)</f>
        <v>1</v>
      </c>
      <c r="B49" s="273" t="s">
        <v>267</v>
      </c>
      <c r="C49" s="274"/>
      <c r="D49" s="274" t="s">
        <v>973</v>
      </c>
      <c r="E49" s="135" t="s">
        <v>63</v>
      </c>
      <c r="F49" s="524" t="s">
        <v>974</v>
      </c>
      <c r="G49" s="270" t="s">
        <v>964</v>
      </c>
      <c r="H49" s="270" t="s">
        <v>755</v>
      </c>
      <c r="I49" s="272" t="b" cm="1">
        <f t="array" ref="I49">_xlfn.LET(
  _xlpm.tagString, C49,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9" s="272" t="b" cm="1">
        <f t="array" ref="J49">_xlfn.LET(
  _xlpm.tagString, D49,
  _xlpm.isEmpty, LEN(TRIM(_xlpm.tagString)) = 0,
  _xlpm.tags, _xlfn.TEXTSPLIT(_xlpm.tagString, ","),
  _xlpm.cleaned, TRIM(_xlpm.tags),
  _xlpm.matchCount, SUM(--ISNUMBER(FIND("," &amp; _xlpm.cleaned &amp; ",", "," &amp; SUBSTITUTE(Assessment!$T$4, " ", "") &amp; ","))),
  IF(_xlpm.isEmpty, TRUE, _xlpm.matchCount &gt; 0)
)</f>
        <v>0</v>
      </c>
      <c r="K49" s="274" t="s">
        <v>973</v>
      </c>
      <c r="L49" s="260" t="s">
        <v>31</v>
      </c>
      <c r="M49" s="135" t="s">
        <v>975</v>
      </c>
    </row>
    <row r="50" spans="1:13" ht="29">
      <c r="A50" s="270" t="b" cm="1">
        <f t="array" ref="A50">_xlfn.LET(
  _xlpm.tagString, B50,
  _xlpm.isEmpty, LEN(TRIM(_xlpm.tagString)) = 0,
  _xlpm.tags, _xlfn.TEXTSPLIT(_xlpm.tagString, ","),
  _xlpm.cleaned, TRIM(_xlpm.tags),
  _xlpm.matchCount, SUM(--ISNUMBER(FIND("," &amp; _xlpm.cleaned &amp; ",", "," &amp; SUBSTITUTE(Assessment!$T$4, " ", "") &amp; ","))),
  IF(_xlpm.isEmpty, TRUE, _xlpm.matchCount = 0)
)</f>
        <v>1</v>
      </c>
      <c r="B50" s="273" t="s">
        <v>267</v>
      </c>
      <c r="C50" s="274"/>
      <c r="D50" s="274" t="s">
        <v>976</v>
      </c>
      <c r="E50" s="135" t="s">
        <v>977</v>
      </c>
      <c r="F50" s="524" t="s">
        <v>978</v>
      </c>
      <c r="G50" s="270" t="s">
        <v>964</v>
      </c>
      <c r="H50" s="270" t="s">
        <v>755</v>
      </c>
      <c r="I50" s="272" t="b" cm="1">
        <f t="array" ref="I50">_xlfn.LET(
  _xlpm.tagString, C50,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0" s="272" t="b" cm="1">
        <f t="array" ref="J50">_xlfn.LET(
  _xlpm.tagString, D50,
  _xlpm.isEmpty, LEN(TRIM(_xlpm.tagString)) = 0,
  _xlpm.tags, _xlfn.TEXTSPLIT(_xlpm.tagString, ","),
  _xlpm.cleaned, TRIM(_xlpm.tags),
  _xlpm.matchCount, SUM(--ISNUMBER(FIND("," &amp; _xlpm.cleaned &amp; ",", "," &amp; SUBSTITUTE(Assessment!$T$4, " ", "") &amp; ","))),
  IF(_xlpm.isEmpty, TRUE, _xlpm.matchCount &gt; 0)
)</f>
        <v>0</v>
      </c>
      <c r="K50" s="274" t="s">
        <v>976</v>
      </c>
      <c r="L50" s="260" t="s">
        <v>31</v>
      </c>
      <c r="M50" s="135" t="s">
        <v>979</v>
      </c>
    </row>
    <row r="51" spans="1:13" ht="29">
      <c r="A51" s="270" t="b" cm="1">
        <f t="array" ref="A51">_xlfn.LET(
  _xlpm.tagString, B51,
  _xlpm.isEmpty, LEN(TRIM(_xlpm.tagString)) = 0,
  _xlpm.tags, _xlfn.TEXTSPLIT(_xlpm.tagString, ","),
  _xlpm.cleaned, TRIM(_xlpm.tags),
  _xlpm.matchCount, SUM(--ISNUMBER(FIND("," &amp; _xlpm.cleaned &amp; ",", "," &amp; SUBSTITUTE(Assessment!$T$4, " ", "") &amp; ","))),
  IF(_xlpm.isEmpty, TRUE, _xlpm.matchCount = 0)
)</f>
        <v>1</v>
      </c>
      <c r="B51" s="273" t="s">
        <v>267</v>
      </c>
      <c r="C51" s="274"/>
      <c r="D51" s="274" t="s">
        <v>980</v>
      </c>
      <c r="E51" s="135" t="s">
        <v>981</v>
      </c>
      <c r="F51" s="524" t="s">
        <v>982</v>
      </c>
      <c r="G51" s="270" t="s">
        <v>964</v>
      </c>
      <c r="H51" s="270" t="s">
        <v>755</v>
      </c>
      <c r="I51" s="272" t="b" cm="1">
        <f t="array" ref="I51">_xlfn.LET(
  _xlpm.tagString, C51,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1" s="272" t="b" cm="1">
        <f t="array" ref="J51">_xlfn.LET(
  _xlpm.tagString, D51,
  _xlpm.isEmpty, LEN(TRIM(_xlpm.tagString)) = 0,
  _xlpm.tags, _xlfn.TEXTSPLIT(_xlpm.tagString, ","),
  _xlpm.cleaned, TRIM(_xlpm.tags),
  _xlpm.matchCount, SUM(--ISNUMBER(FIND("," &amp; _xlpm.cleaned &amp; ",", "," &amp; SUBSTITUTE(Assessment!$T$4, " ", "") &amp; ","))),
  IF(_xlpm.isEmpty, TRUE, _xlpm.matchCount &gt; 0)
)</f>
        <v>0</v>
      </c>
      <c r="K51" s="274" t="s">
        <v>980</v>
      </c>
      <c r="L51" s="260" t="s">
        <v>31</v>
      </c>
      <c r="M51" s="135" t="s">
        <v>983</v>
      </c>
    </row>
    <row r="52" spans="1:13" ht="29">
      <c r="A52" s="270" t="b" cm="1">
        <f t="array" ref="A52">_xlfn.LET(
  _xlpm.tagString, B52,
  _xlpm.isEmpty, LEN(TRIM(_xlpm.tagString)) = 0,
  _xlpm.tags, _xlfn.TEXTSPLIT(_xlpm.tagString, ","),
  _xlpm.cleaned, TRIM(_xlpm.tags),
  _xlpm.matchCount, SUM(--ISNUMBER(FIND("," &amp; _xlpm.cleaned &amp; ",", "," &amp; SUBSTITUTE(Assessment!$T$4, " ", "") &amp; ","))),
  IF(_xlpm.isEmpty, TRUE, _xlpm.matchCount = 0)
)</f>
        <v>1</v>
      </c>
      <c r="B52" s="273" t="s">
        <v>267</v>
      </c>
      <c r="C52" s="274"/>
      <c r="D52" s="274" t="s">
        <v>984</v>
      </c>
      <c r="E52" s="135" t="s">
        <v>985</v>
      </c>
      <c r="F52" s="524" t="s">
        <v>986</v>
      </c>
      <c r="G52" s="270" t="s">
        <v>964</v>
      </c>
      <c r="H52" s="270" t="s">
        <v>755</v>
      </c>
      <c r="I52" s="272" t="b" cm="1">
        <f t="array" ref="I52">_xlfn.LET(
  _xlpm.tagString, C52,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2" s="272" t="b" cm="1">
        <f t="array" ref="J52">_xlfn.LET(
  _xlpm.tagString, D52,
  _xlpm.isEmpty, LEN(TRIM(_xlpm.tagString)) = 0,
  _xlpm.tags, _xlfn.TEXTSPLIT(_xlpm.tagString, ","),
  _xlpm.cleaned, TRIM(_xlpm.tags),
  _xlpm.matchCount, SUM(--ISNUMBER(FIND("," &amp; _xlpm.cleaned &amp; ",", "," &amp; SUBSTITUTE(Assessment!$T$4, " ", "") &amp; ","))),
  IF(_xlpm.isEmpty, TRUE, _xlpm.matchCount &gt; 0)
)</f>
        <v>0</v>
      </c>
      <c r="K52" s="274" t="s">
        <v>984</v>
      </c>
      <c r="L52" s="260" t="s">
        <v>31</v>
      </c>
      <c r="M52" s="135" t="s">
        <v>987</v>
      </c>
    </row>
    <row r="53" spans="1:13" ht="29">
      <c r="A53" s="270" t="b" cm="1">
        <f t="array" ref="A53">_xlfn.LET(
  _xlpm.tagString, B53,
  _xlpm.isEmpty, LEN(TRIM(_xlpm.tagString)) = 0,
  _xlpm.tags, _xlfn.TEXTSPLIT(_xlpm.tagString, ","),
  _xlpm.cleaned, TRIM(_xlpm.tags),
  _xlpm.matchCount, SUM(--ISNUMBER(FIND("," &amp; _xlpm.cleaned &amp; ",", "," &amp; SUBSTITUTE(Assessment!$T$4, " ", "") &amp; ","))),
  IF(_xlpm.isEmpty, TRUE, _xlpm.matchCount = 0)
)</f>
        <v>1</v>
      </c>
      <c r="B53" s="273" t="s">
        <v>267</v>
      </c>
      <c r="C53" s="274"/>
      <c r="D53" s="274" t="s">
        <v>988</v>
      </c>
      <c r="E53" s="135" t="s">
        <v>67</v>
      </c>
      <c r="F53" s="524" t="s">
        <v>989</v>
      </c>
      <c r="G53" s="270" t="s">
        <v>964</v>
      </c>
      <c r="H53" s="270" t="s">
        <v>755</v>
      </c>
      <c r="I53" s="272" t="b" cm="1">
        <f t="array" ref="I53">_xlfn.LET(
  _xlpm.tagString, C53,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3" s="272" t="b" cm="1">
        <f t="array" ref="J53">_xlfn.LET(
  _xlpm.tagString, D53,
  _xlpm.isEmpty, LEN(TRIM(_xlpm.tagString)) = 0,
  _xlpm.tags, _xlfn.TEXTSPLIT(_xlpm.tagString, ","),
  _xlpm.cleaned, TRIM(_xlpm.tags),
  _xlpm.matchCount, SUM(--ISNUMBER(FIND("," &amp; _xlpm.cleaned &amp; ",", "," &amp; SUBSTITUTE(Assessment!$T$4, " ", "") &amp; ","))),
  IF(_xlpm.isEmpty, TRUE, _xlpm.matchCount &gt; 0)
)</f>
        <v>0</v>
      </c>
      <c r="K53" s="274" t="s">
        <v>988</v>
      </c>
      <c r="L53" s="260" t="s">
        <v>31</v>
      </c>
      <c r="M53" s="135" t="s">
        <v>990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6beb870-8834-40bd-aae4-834d4da2d781" xsi:nil="true"/>
    <lcf76f155ced4ddcb4097134ff3c332f xmlns="f12bfd99-a5b4-4f5e-a9d8-05267d5a228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D91094603470C4F95A46DB424433D36" ma:contentTypeVersion="11" ma:contentTypeDescription="Create a new document." ma:contentTypeScope="" ma:versionID="632bc19b18693006e592fde3498d86a7">
  <xsd:schema xmlns:xsd="http://www.w3.org/2001/XMLSchema" xmlns:xs="http://www.w3.org/2001/XMLSchema" xmlns:p="http://schemas.microsoft.com/office/2006/metadata/properties" xmlns:ns2="f12bfd99-a5b4-4f5e-a9d8-05267d5a2282" xmlns:ns3="56beb870-8834-40bd-aae4-834d4da2d781" targetNamespace="http://schemas.microsoft.com/office/2006/metadata/properties" ma:root="true" ma:fieldsID="583d9d045c3ac606ab083c2dfe51e8b1" ns2:_="" ns3:_="">
    <xsd:import namespace="f12bfd99-a5b4-4f5e-a9d8-05267d5a2282"/>
    <xsd:import namespace="56beb870-8834-40bd-aae4-834d4da2d78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2bfd99-a5b4-4f5e-a9d8-05267d5a22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c6004604-8c32-4241-8b90-5e68b4a33b5b"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6beb870-8834-40bd-aae4-834d4da2d781"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a55f696-c601-4419-9987-e813080c7b07}" ma:internalName="TaxCatchAll" ma:showField="CatchAllData" ma:web="56beb870-8834-40bd-aae4-834d4da2d78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D5D5C6-1064-4487-BFF0-5421F85899A5}">
  <ds:schemaRefs>
    <ds:schemaRef ds:uri="http://schemas.microsoft.com/sharepoint/v3/contenttype/forms"/>
  </ds:schemaRefs>
</ds:datastoreItem>
</file>

<file path=customXml/itemProps2.xml><?xml version="1.0" encoding="utf-8"?>
<ds:datastoreItem xmlns:ds="http://schemas.openxmlformats.org/officeDocument/2006/customXml" ds:itemID="{12A51187-F241-4342-BD31-802893B982B0}">
  <ds:schemaRefs>
    <ds:schemaRef ds:uri="http://schemas.microsoft.com/office/2006/documentManagement/types"/>
    <ds:schemaRef ds:uri="56beb870-8834-40bd-aae4-834d4da2d781"/>
    <ds:schemaRef ds:uri="http://purl.org/dc/elements/1.1/"/>
    <ds:schemaRef ds:uri="http://schemas.openxmlformats.org/package/2006/metadata/core-properties"/>
    <ds:schemaRef ds:uri="http://schemas.microsoft.com/office/infopath/2007/PartnerControls"/>
    <ds:schemaRef ds:uri="http://schemas.microsoft.com/office/2006/metadata/properties"/>
    <ds:schemaRef ds:uri="http://purl.org/dc/terms/"/>
    <ds:schemaRef ds:uri="f12bfd99-a5b4-4f5e-a9d8-05267d5a2282"/>
    <ds:schemaRef ds:uri="http://www.w3.org/XML/1998/namespace"/>
    <ds:schemaRef ds:uri="http://purl.org/dc/dcmitype/"/>
  </ds:schemaRefs>
</ds:datastoreItem>
</file>

<file path=customXml/itemProps3.xml><?xml version="1.0" encoding="utf-8"?>
<ds:datastoreItem xmlns:ds="http://schemas.openxmlformats.org/officeDocument/2006/customXml" ds:itemID="{C0375916-2188-41D2-A486-FDFF3CD1A4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2bfd99-a5b4-4f5e-a9d8-05267d5a2282"/>
    <ds:schemaRef ds:uri="56beb870-8834-40bd-aae4-834d4da2d7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Welcome</vt:lpstr>
      <vt:lpstr>Instructions</vt:lpstr>
      <vt:lpstr>Assessment</vt:lpstr>
      <vt:lpstr>DeepDive</vt:lpstr>
      <vt:lpstr>Risk Register</vt:lpstr>
      <vt:lpstr>Audit Record</vt:lpstr>
      <vt:lpstr>Questions</vt:lpstr>
      <vt:lpstr>Resources</vt:lpstr>
      <vt:lpstr>Triggers</vt:lpstr>
      <vt:lpstr>ALL Focus Questions</vt:lpstr>
      <vt:lpstr>Risks</vt:lpstr>
      <vt:lpstr>Treatments</vt:lpstr>
      <vt:lpstr>Tags</vt:lpstr>
      <vt:lpstr>FA</vt:lpstr>
      <vt:lpstr>RiskDefinitions</vt:lpstr>
      <vt:lpstr>P-count 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AI Risk Assessment Tool</dc:title>
  <dc:subject/>
  <dc:creator>Dan W</dc:creator>
  <cp:keywords>AIAF</cp:keywords>
  <dc:description/>
  <cp:lastModifiedBy>Daniel Ward</cp:lastModifiedBy>
  <cp:revision/>
  <dcterms:created xsi:type="dcterms:W3CDTF">2025-07-25T00:23:24Z</dcterms:created>
  <dcterms:modified xsi:type="dcterms:W3CDTF">2026-02-16T00:14:06Z</dcterms:modified>
  <cp:category>AI</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0x010100FD91094603470C4F95A46DB424433D36</vt:lpwstr>
  </property>
  <property fmtid="{D5CDD505-2E9C-101B-9397-08002B2CF9AE}" pid="3" name="MediaServiceImageTags">
    <vt:lpwstr/>
  </property>
</Properties>
</file>